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6-2028" sheetId="1" r:id="rId1"/>
  </sheets>
  <definedNames>
    <definedName name="_xlnm._FilterDatabase" localSheetId="0" hidden="1">'2026-2028'!$A$12:$O$157</definedName>
    <definedName name="Print_Titles" localSheetId="0">'2026-2028'!$11:$12</definedName>
    <definedName name="_xlnm.Print_Titles" localSheetId="0">'2026-2028'!$11:$12</definedName>
    <definedName name="_xlnm.Print_Area" localSheetId="0">'2026-2028'!$A$1:$L$156</definedName>
  </definedNames>
  <calcPr calcId="145621"/>
</workbook>
</file>

<file path=xl/calcChain.xml><?xml version="1.0" encoding="utf-8"?>
<calcChain xmlns="http://schemas.openxmlformats.org/spreadsheetml/2006/main">
  <c r="K156" i="1" l="1"/>
  <c r="J156" i="1"/>
  <c r="L156" i="1" s="1"/>
  <c r="H156" i="1"/>
  <c r="G156" i="1"/>
  <c r="I156" i="1" s="1"/>
  <c r="E156" i="1"/>
  <c r="D156" i="1"/>
  <c r="F156" i="1" s="1"/>
  <c r="L144" i="1"/>
  <c r="I144" i="1"/>
  <c r="F144" i="1"/>
  <c r="L143" i="1"/>
  <c r="I143" i="1"/>
  <c r="F143" i="1"/>
  <c r="K142" i="1"/>
  <c r="J142" i="1"/>
  <c r="L142" i="1" s="1"/>
  <c r="H142" i="1"/>
  <c r="G142" i="1"/>
  <c r="I142" i="1" s="1"/>
  <c r="F142" i="1"/>
  <c r="E142" i="1"/>
  <c r="D142" i="1"/>
  <c r="L141" i="1"/>
  <c r="I141" i="1"/>
  <c r="F141" i="1"/>
  <c r="L140" i="1"/>
  <c r="I140" i="1"/>
  <c r="F140" i="1"/>
  <c r="L139" i="1"/>
  <c r="I139" i="1"/>
  <c r="F139" i="1"/>
  <c r="L138" i="1"/>
  <c r="I138" i="1"/>
  <c r="F138" i="1"/>
  <c r="L137" i="1"/>
  <c r="I137" i="1"/>
  <c r="F137" i="1"/>
  <c r="L136" i="1"/>
  <c r="I136" i="1"/>
  <c r="F136" i="1"/>
  <c r="L135" i="1"/>
  <c r="I135" i="1"/>
  <c r="F135" i="1"/>
  <c r="L134" i="1"/>
  <c r="I134" i="1"/>
  <c r="F134" i="1"/>
  <c r="L133" i="1"/>
  <c r="I133" i="1"/>
  <c r="F133" i="1"/>
  <c r="L132" i="1"/>
  <c r="I132" i="1"/>
  <c r="F132" i="1"/>
  <c r="L131" i="1"/>
  <c r="I131" i="1"/>
  <c r="F131" i="1"/>
  <c r="L130" i="1"/>
  <c r="I130" i="1"/>
  <c r="F130" i="1"/>
  <c r="L129" i="1"/>
  <c r="I129" i="1"/>
  <c r="F129" i="1"/>
  <c r="L128" i="1"/>
  <c r="I128" i="1"/>
  <c r="F128" i="1"/>
  <c r="L127" i="1"/>
  <c r="I127" i="1"/>
  <c r="F127" i="1"/>
  <c r="L126" i="1"/>
  <c r="I126" i="1"/>
  <c r="F126" i="1"/>
  <c r="L125" i="1"/>
  <c r="I125" i="1"/>
  <c r="F125" i="1"/>
  <c r="L124" i="1"/>
  <c r="I124" i="1"/>
  <c r="F124" i="1"/>
  <c r="L123" i="1"/>
  <c r="I123" i="1"/>
  <c r="F123" i="1"/>
  <c r="L122" i="1"/>
  <c r="I122" i="1"/>
  <c r="F122" i="1"/>
  <c r="L121" i="1"/>
  <c r="I121" i="1"/>
  <c r="F121" i="1"/>
  <c r="K120" i="1"/>
  <c r="J120" i="1"/>
  <c r="L120" i="1" s="1"/>
  <c r="H120" i="1"/>
  <c r="G120" i="1"/>
  <c r="I120" i="1" s="1"/>
  <c r="E120" i="1"/>
  <c r="D120" i="1"/>
  <c r="F120" i="1" s="1"/>
  <c r="L119" i="1"/>
  <c r="I119" i="1"/>
  <c r="F119" i="1"/>
  <c r="L118" i="1"/>
  <c r="I118" i="1"/>
  <c r="F118" i="1"/>
  <c r="K117" i="1"/>
  <c r="J117" i="1"/>
  <c r="L117" i="1" s="1"/>
  <c r="H117" i="1"/>
  <c r="G117" i="1"/>
  <c r="I117" i="1" s="1"/>
  <c r="F117" i="1"/>
  <c r="E117" i="1"/>
  <c r="D117" i="1"/>
  <c r="L116" i="1"/>
  <c r="I116" i="1"/>
  <c r="F116" i="1"/>
  <c r="L115" i="1"/>
  <c r="I115" i="1"/>
  <c r="F115" i="1"/>
  <c r="L114" i="1"/>
  <c r="I114" i="1"/>
  <c r="F114" i="1"/>
  <c r="L113" i="1"/>
  <c r="I113" i="1"/>
  <c r="F113" i="1"/>
  <c r="L112" i="1"/>
  <c r="I112" i="1"/>
  <c r="F112" i="1"/>
  <c r="L111" i="1"/>
  <c r="I111" i="1"/>
  <c r="F111" i="1"/>
  <c r="L110" i="1"/>
  <c r="I110" i="1"/>
  <c r="F110" i="1"/>
  <c r="L109" i="1"/>
  <c r="I109" i="1"/>
  <c r="F109" i="1"/>
  <c r="L108" i="1"/>
  <c r="I108" i="1"/>
  <c r="F108" i="1"/>
  <c r="L107" i="1"/>
  <c r="I107" i="1"/>
  <c r="F107" i="1"/>
  <c r="L106" i="1"/>
  <c r="I106" i="1"/>
  <c r="F106" i="1"/>
  <c r="L105" i="1"/>
  <c r="I105" i="1"/>
  <c r="F105" i="1"/>
  <c r="L104" i="1"/>
  <c r="I104" i="1"/>
  <c r="F104" i="1"/>
  <c r="K102" i="1"/>
  <c r="J102" i="1"/>
  <c r="L102" i="1" s="1"/>
  <c r="H102" i="1"/>
  <c r="G102" i="1"/>
  <c r="I102" i="1" s="1"/>
  <c r="E102" i="1"/>
  <c r="D102" i="1"/>
  <c r="F102" i="1" s="1"/>
  <c r="L101" i="1"/>
  <c r="I101" i="1"/>
  <c r="F101" i="1"/>
  <c r="L100" i="1"/>
  <c r="I100" i="1"/>
  <c r="F100" i="1"/>
  <c r="L99" i="1"/>
  <c r="I99" i="1"/>
  <c r="F99" i="1"/>
  <c r="K97" i="1"/>
  <c r="J97" i="1"/>
  <c r="L97" i="1" s="1"/>
  <c r="H97" i="1"/>
  <c r="G97" i="1"/>
  <c r="I97" i="1" s="1"/>
  <c r="E97" i="1"/>
  <c r="D97" i="1"/>
  <c r="F97" i="1" s="1"/>
  <c r="K96" i="1"/>
  <c r="K148" i="1" s="1"/>
  <c r="J96" i="1"/>
  <c r="J148" i="1" s="1"/>
  <c r="H96" i="1"/>
  <c r="H148" i="1" s="1"/>
  <c r="G96" i="1"/>
  <c r="G148" i="1" s="1"/>
  <c r="F96" i="1"/>
  <c r="E96" i="1"/>
  <c r="E148" i="1" s="1"/>
  <c r="D96" i="1"/>
  <c r="D148" i="1" s="1"/>
  <c r="F148" i="1" s="1"/>
  <c r="K95" i="1"/>
  <c r="J95" i="1"/>
  <c r="L95" i="1" s="1"/>
  <c r="H95" i="1"/>
  <c r="G95" i="1"/>
  <c r="I95" i="1" s="1"/>
  <c r="E95" i="1"/>
  <c r="D95" i="1"/>
  <c r="F95" i="1" s="1"/>
  <c r="L93" i="1"/>
  <c r="K93" i="1"/>
  <c r="J93" i="1"/>
  <c r="H93" i="1"/>
  <c r="G93" i="1"/>
  <c r="I93" i="1" s="1"/>
  <c r="E93" i="1"/>
  <c r="D93" i="1"/>
  <c r="F93" i="1" s="1"/>
  <c r="L92" i="1"/>
  <c r="I92" i="1"/>
  <c r="F92" i="1"/>
  <c r="L91" i="1"/>
  <c r="I91" i="1"/>
  <c r="F91" i="1"/>
  <c r="L90" i="1"/>
  <c r="I90" i="1"/>
  <c r="F90" i="1"/>
  <c r="K88" i="1"/>
  <c r="K155" i="1" s="1"/>
  <c r="J88" i="1"/>
  <c r="L88" i="1" s="1"/>
  <c r="H88" i="1"/>
  <c r="H155" i="1" s="1"/>
  <c r="G88" i="1"/>
  <c r="I88" i="1" s="1"/>
  <c r="F88" i="1"/>
  <c r="E88" i="1"/>
  <c r="E155" i="1" s="1"/>
  <c r="D88" i="1"/>
  <c r="D155" i="1" s="1"/>
  <c r="L87" i="1"/>
  <c r="I87" i="1"/>
  <c r="F87" i="1"/>
  <c r="K86" i="1"/>
  <c r="J86" i="1"/>
  <c r="L86" i="1" s="1"/>
  <c r="H86" i="1"/>
  <c r="G86" i="1"/>
  <c r="I86" i="1" s="1"/>
  <c r="F86" i="1"/>
  <c r="E86" i="1"/>
  <c r="D86" i="1"/>
  <c r="K85" i="1"/>
  <c r="L85" i="1" s="1"/>
  <c r="J85" i="1"/>
  <c r="H85" i="1"/>
  <c r="G85" i="1"/>
  <c r="I85" i="1" s="1"/>
  <c r="E85" i="1"/>
  <c r="D85" i="1"/>
  <c r="F85" i="1" s="1"/>
  <c r="K83" i="1"/>
  <c r="H83" i="1"/>
  <c r="I83" i="1" s="1"/>
  <c r="G83" i="1"/>
  <c r="E83" i="1"/>
  <c r="D83" i="1"/>
  <c r="F83" i="1" s="1"/>
  <c r="L82" i="1"/>
  <c r="I82" i="1"/>
  <c r="F82" i="1"/>
  <c r="L81" i="1"/>
  <c r="I81" i="1"/>
  <c r="F81" i="1"/>
  <c r="L80" i="1"/>
  <c r="I80" i="1"/>
  <c r="F80" i="1"/>
  <c r="E80" i="1"/>
  <c r="L79" i="1"/>
  <c r="I79" i="1"/>
  <c r="F79" i="1"/>
  <c r="E79" i="1"/>
  <c r="L78" i="1"/>
  <c r="I78" i="1"/>
  <c r="H78" i="1"/>
  <c r="F78" i="1"/>
  <c r="L77" i="1"/>
  <c r="I77" i="1"/>
  <c r="H77" i="1"/>
  <c r="F77" i="1"/>
  <c r="L76" i="1"/>
  <c r="I76" i="1"/>
  <c r="F76" i="1"/>
  <c r="L75" i="1"/>
  <c r="I75" i="1"/>
  <c r="F75" i="1"/>
  <c r="K73" i="1"/>
  <c r="J73" i="1"/>
  <c r="L73" i="1" s="1"/>
  <c r="I73" i="1"/>
  <c r="H73" i="1"/>
  <c r="G73" i="1"/>
  <c r="E73" i="1"/>
  <c r="F73" i="1" s="1"/>
  <c r="D73" i="1"/>
  <c r="L72" i="1"/>
  <c r="I72" i="1"/>
  <c r="F72" i="1"/>
  <c r="K70" i="1"/>
  <c r="J70" i="1"/>
  <c r="L70" i="1" s="1"/>
  <c r="I70" i="1"/>
  <c r="H70" i="1"/>
  <c r="G70" i="1"/>
  <c r="E70" i="1"/>
  <c r="F70" i="1" s="1"/>
  <c r="D70" i="1"/>
  <c r="L69" i="1"/>
  <c r="I69" i="1"/>
  <c r="F69" i="1"/>
  <c r="L68" i="1"/>
  <c r="I68" i="1"/>
  <c r="F68" i="1"/>
  <c r="L67" i="1"/>
  <c r="I67" i="1"/>
  <c r="F67" i="1"/>
  <c r="K65" i="1"/>
  <c r="K154" i="1" s="1"/>
  <c r="J65" i="1"/>
  <c r="J154" i="1" s="1"/>
  <c r="L154" i="1" s="1"/>
  <c r="H65" i="1"/>
  <c r="H154" i="1" s="1"/>
  <c r="G65" i="1"/>
  <c r="I65" i="1" s="1"/>
  <c r="E65" i="1"/>
  <c r="E154" i="1" s="1"/>
  <c r="D65" i="1"/>
  <c r="F65" i="1" s="1"/>
  <c r="L64" i="1"/>
  <c r="I64" i="1"/>
  <c r="F64" i="1"/>
  <c r="L63" i="1"/>
  <c r="I63" i="1"/>
  <c r="F63" i="1"/>
  <c r="L62" i="1"/>
  <c r="I62" i="1"/>
  <c r="F62" i="1"/>
  <c r="L61" i="1"/>
  <c r="I61" i="1"/>
  <c r="F61" i="1"/>
  <c r="L60" i="1"/>
  <c r="I60" i="1"/>
  <c r="F60" i="1"/>
  <c r="L59" i="1"/>
  <c r="I59" i="1"/>
  <c r="F59" i="1"/>
  <c r="L58" i="1"/>
  <c r="I58" i="1"/>
  <c r="F58" i="1"/>
  <c r="L57" i="1"/>
  <c r="I57" i="1"/>
  <c r="F57" i="1"/>
  <c r="L56" i="1"/>
  <c r="I56" i="1"/>
  <c r="F56" i="1"/>
  <c r="L55" i="1"/>
  <c r="I55" i="1"/>
  <c r="F55" i="1"/>
  <c r="L54" i="1"/>
  <c r="I54" i="1"/>
  <c r="F54" i="1"/>
  <c r="L53" i="1"/>
  <c r="I53" i="1"/>
  <c r="F53" i="1"/>
  <c r="L52" i="1"/>
  <c r="I52" i="1"/>
  <c r="F52" i="1"/>
  <c r="L51" i="1"/>
  <c r="I51" i="1"/>
  <c r="F51" i="1"/>
  <c r="L50" i="1"/>
  <c r="I50" i="1"/>
  <c r="F50" i="1"/>
  <c r="L49" i="1"/>
  <c r="I49" i="1"/>
  <c r="F49" i="1"/>
  <c r="L48" i="1"/>
  <c r="I48" i="1"/>
  <c r="F48" i="1"/>
  <c r="L47" i="1"/>
  <c r="I47" i="1"/>
  <c r="F47" i="1"/>
  <c r="L46" i="1"/>
  <c r="I46" i="1"/>
  <c r="F46" i="1"/>
  <c r="L45" i="1"/>
  <c r="I45" i="1"/>
  <c r="F45" i="1"/>
  <c r="L44" i="1"/>
  <c r="K44" i="1"/>
  <c r="K149" i="1" s="1"/>
  <c r="J44" i="1"/>
  <c r="J149" i="1" s="1"/>
  <c r="H44" i="1"/>
  <c r="H149" i="1" s="1"/>
  <c r="G44" i="1"/>
  <c r="G149" i="1" s="1"/>
  <c r="E44" i="1"/>
  <c r="E149" i="1" s="1"/>
  <c r="D44" i="1"/>
  <c r="D149" i="1" s="1"/>
  <c r="K43" i="1"/>
  <c r="J43" i="1"/>
  <c r="L43" i="1" s="1"/>
  <c r="I43" i="1"/>
  <c r="H43" i="1"/>
  <c r="G43" i="1"/>
  <c r="E43" i="1"/>
  <c r="D43" i="1"/>
  <c r="F43" i="1" s="1"/>
  <c r="K42" i="1"/>
  <c r="J42" i="1"/>
  <c r="L42" i="1" s="1"/>
  <c r="H42" i="1"/>
  <c r="G42" i="1"/>
  <c r="I42" i="1" s="1"/>
  <c r="E42" i="1"/>
  <c r="D42" i="1"/>
  <c r="F42" i="1" s="1"/>
  <c r="K40" i="1"/>
  <c r="J40" i="1"/>
  <c r="L40" i="1" s="1"/>
  <c r="H40" i="1"/>
  <c r="G40" i="1"/>
  <c r="I40" i="1" s="1"/>
  <c r="E40" i="1"/>
  <c r="D40" i="1"/>
  <c r="F40" i="1" s="1"/>
  <c r="L39" i="1"/>
  <c r="I39" i="1"/>
  <c r="F39" i="1"/>
  <c r="L38" i="1"/>
  <c r="I38" i="1"/>
  <c r="F38" i="1"/>
  <c r="K36" i="1"/>
  <c r="J36" i="1"/>
  <c r="L36" i="1" s="1"/>
  <c r="H36" i="1"/>
  <c r="G36" i="1"/>
  <c r="I36" i="1" s="1"/>
  <c r="E36" i="1"/>
  <c r="D36" i="1"/>
  <c r="F36" i="1" s="1"/>
  <c r="L35" i="1"/>
  <c r="I35" i="1"/>
  <c r="F35" i="1"/>
  <c r="L34" i="1"/>
  <c r="I34" i="1"/>
  <c r="F34" i="1"/>
  <c r="K32" i="1"/>
  <c r="J32" i="1"/>
  <c r="L32" i="1" s="1"/>
  <c r="H32" i="1"/>
  <c r="G32" i="1"/>
  <c r="I32" i="1" s="1"/>
  <c r="F32" i="1"/>
  <c r="E32" i="1"/>
  <c r="D32" i="1"/>
  <c r="L31" i="1"/>
  <c r="I31" i="1"/>
  <c r="F31" i="1"/>
  <c r="L30" i="1"/>
  <c r="I30" i="1"/>
  <c r="F30" i="1"/>
  <c r="L29" i="1"/>
  <c r="I29" i="1"/>
  <c r="F29" i="1"/>
  <c r="L27" i="1"/>
  <c r="K27" i="1"/>
  <c r="J27" i="1"/>
  <c r="H27" i="1"/>
  <c r="I27" i="1" s="1"/>
  <c r="G27" i="1"/>
  <c r="E27" i="1"/>
  <c r="D27" i="1"/>
  <c r="F27" i="1" s="1"/>
  <c r="L26" i="1"/>
  <c r="I26" i="1"/>
  <c r="F26" i="1"/>
  <c r="L25" i="1"/>
  <c r="I25" i="1"/>
  <c r="F25" i="1"/>
  <c r="K23" i="1"/>
  <c r="K153" i="1" s="1"/>
  <c r="J23" i="1"/>
  <c r="J153" i="1" s="1"/>
  <c r="H23" i="1"/>
  <c r="H153" i="1" s="1"/>
  <c r="G23" i="1"/>
  <c r="G153" i="1" s="1"/>
  <c r="E23" i="1"/>
  <c r="E153" i="1" s="1"/>
  <c r="D23" i="1"/>
  <c r="F23" i="1" s="1"/>
  <c r="L22" i="1"/>
  <c r="I22" i="1"/>
  <c r="F22" i="1"/>
  <c r="L21" i="1"/>
  <c r="I21" i="1"/>
  <c r="F21" i="1"/>
  <c r="K19" i="1"/>
  <c r="K152" i="1" s="1"/>
  <c r="J19" i="1"/>
  <c r="L19" i="1" s="1"/>
  <c r="H19" i="1"/>
  <c r="H152" i="1" s="1"/>
  <c r="G19" i="1"/>
  <c r="I19" i="1" s="1"/>
  <c r="F19" i="1"/>
  <c r="E19" i="1"/>
  <c r="E152" i="1" s="1"/>
  <c r="D19" i="1"/>
  <c r="D152" i="1" s="1"/>
  <c r="F152" i="1" s="1"/>
  <c r="K18" i="1"/>
  <c r="K150" i="1" s="1"/>
  <c r="J18" i="1"/>
  <c r="J150" i="1" s="1"/>
  <c r="L150" i="1" s="1"/>
  <c r="H18" i="1"/>
  <c r="H150" i="1" s="1"/>
  <c r="G18" i="1"/>
  <c r="I18" i="1" s="1"/>
  <c r="E18" i="1"/>
  <c r="E150" i="1" s="1"/>
  <c r="D18" i="1"/>
  <c r="F18" i="1" s="1"/>
  <c r="L17" i="1"/>
  <c r="K17" i="1"/>
  <c r="J17" i="1"/>
  <c r="H17" i="1"/>
  <c r="I17" i="1" s="1"/>
  <c r="G17" i="1"/>
  <c r="E17" i="1"/>
  <c r="D17" i="1"/>
  <c r="F17" i="1" s="1"/>
  <c r="K16" i="1"/>
  <c r="K147" i="1" s="1"/>
  <c r="J16" i="1"/>
  <c r="L16" i="1" s="1"/>
  <c r="I16" i="1"/>
  <c r="H16" i="1"/>
  <c r="H147" i="1" s="1"/>
  <c r="G16" i="1"/>
  <c r="G147" i="1" s="1"/>
  <c r="I147" i="1" s="1"/>
  <c r="E16" i="1"/>
  <c r="F16" i="1" s="1"/>
  <c r="D16" i="1"/>
  <c r="D147" i="1" s="1"/>
  <c r="K15" i="1"/>
  <c r="J15" i="1"/>
  <c r="L15" i="1" s="1"/>
  <c r="H15" i="1"/>
  <c r="G15" i="1"/>
  <c r="I15" i="1" s="1"/>
  <c r="F15" i="1"/>
  <c r="E15" i="1"/>
  <c r="D15" i="1"/>
  <c r="K13" i="1"/>
  <c r="K145" i="1" s="1"/>
  <c r="J13" i="1"/>
  <c r="L13" i="1" s="1"/>
  <c r="H13" i="1"/>
  <c r="H145" i="1" s="1"/>
  <c r="G13" i="1"/>
  <c r="I13" i="1" s="1"/>
  <c r="E13" i="1"/>
  <c r="E145" i="1" s="1"/>
  <c r="D13" i="1"/>
  <c r="F13" i="1" s="1"/>
  <c r="I153" i="1" l="1"/>
  <c r="I149" i="1"/>
  <c r="L148" i="1"/>
  <c r="F147" i="1"/>
  <c r="L153" i="1"/>
  <c r="F149" i="1"/>
  <c r="L149" i="1"/>
  <c r="F155" i="1"/>
  <c r="I148" i="1"/>
  <c r="I44" i="1"/>
  <c r="L65" i="1"/>
  <c r="E147" i="1"/>
  <c r="D153" i="1"/>
  <c r="F153" i="1" s="1"/>
  <c r="G154" i="1"/>
  <c r="I154" i="1" s="1"/>
  <c r="J155" i="1"/>
  <c r="L155" i="1" s="1"/>
  <c r="L18" i="1"/>
  <c r="L23" i="1"/>
  <c r="F44" i="1"/>
  <c r="J83" i="1"/>
  <c r="L83" i="1" s="1"/>
  <c r="L96" i="1"/>
  <c r="G145" i="1"/>
  <c r="I145" i="1" s="1"/>
  <c r="J147" i="1"/>
  <c r="L147" i="1" s="1"/>
  <c r="G150" i="1"/>
  <c r="I150" i="1" s="1"/>
  <c r="J152" i="1"/>
  <c r="L152" i="1" s="1"/>
  <c r="D154" i="1"/>
  <c r="F154" i="1" s="1"/>
  <c r="G155" i="1"/>
  <c r="I155" i="1" s="1"/>
  <c r="I23" i="1"/>
  <c r="I96" i="1"/>
  <c r="D145" i="1"/>
  <c r="F145" i="1" s="1"/>
  <c r="D150" i="1"/>
  <c r="F150" i="1" s="1"/>
  <c r="G152" i="1"/>
  <c r="I152" i="1" s="1"/>
  <c r="J145" i="1" l="1"/>
  <c r="L145" i="1" s="1"/>
</calcChain>
</file>

<file path=xl/sharedStrings.xml><?xml version="1.0" encoding="utf-8"?>
<sst xmlns="http://schemas.openxmlformats.org/spreadsheetml/2006/main" count="448" uniqueCount="268">
  <si>
    <t>ПРИЛОЖЕНИЕ 3</t>
  </si>
  <si>
    <t>к решению</t>
  </si>
  <si>
    <t>Пермской городской Думы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</si>
  <si>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</si>
  <si>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2026 год и на плановый период 2027 и 2028 годов</t>
  </si>
  <si>
    <t>тыс. руб.</t>
  </si>
  <si>
    <t>№ п/п</t>
  </si>
  <si>
    <t>Объект</t>
  </si>
  <si>
    <t>Исполнитель</t>
  </si>
  <si>
    <t>2026 год</t>
  </si>
  <si>
    <t>Поправки</t>
  </si>
  <si>
    <t>2027 год</t>
  </si>
  <si>
    <t>2028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</si>
  <si>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</si>
  <si>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</si>
  <si>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</si>
  <si>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</si>
  <si>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</si>
  <si>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</si>
  <si>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федеральный бюджет</t>
  </si>
  <si>
    <t>безвозмездные поступления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</si>
  <si>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</si>
  <si>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</si>
  <si>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</si>
  <si>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</si>
  <si>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07201SН070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</si>
  <si>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</si>
  <si>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</si>
  <si>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</si>
  <si>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071Ю450490</t>
  </si>
  <si>
    <t>3.</t>
  </si>
  <si>
    <t>4.</t>
  </si>
  <si>
    <t>Строительство нового корпуса МАОУ «Инженерная школа» г. Перми по ул. Академика Веденеева</t>
  </si>
  <si>
    <t>0720141680</t>
  </si>
  <si>
    <t>5.</t>
  </si>
  <si>
    <t>Строительство здания общеобразовательного учреждения по адресу: г. Пермь, ул. Ветлужская</t>
  </si>
  <si>
    <t>0720141660</t>
  </si>
  <si>
    <t>6.</t>
  </si>
  <si>
    <t>Строительство спортивного зала МАОУ «СОШ № 79» г. Перми</t>
  </si>
  <si>
    <t>0730142640</t>
  </si>
  <si>
    <t>Жилищно-коммунальное хозяйство</t>
  </si>
  <si>
    <t>7.</t>
  </si>
  <si>
    <t>Реконструкция системы очистки сточных вод в микрорайоне «Крым» Кировского района города Перми</t>
  </si>
  <si>
    <t>1330141090</t>
  </si>
  <si>
    <t>8.</t>
  </si>
  <si>
    <t>Строительство водопроводных сетей в микрорайоне «Вышка-1» Мотовилихинского района города Перми</t>
  </si>
  <si>
    <t>1330141220</t>
  </si>
  <si>
    <t>9.</t>
  </si>
  <si>
    <t>Строительство водопроводных сетей в микрорайоне Турбино</t>
  </si>
  <si>
    <t>1330141770</t>
  </si>
  <si>
    <t>10.</t>
  </si>
  <si>
    <t>Строительство водопроводных сетей в микрорайоне Левшино</t>
  </si>
  <si>
    <t>1330142000</t>
  </si>
  <si>
    <t>11.</t>
  </si>
  <si>
    <t>Реконструкция канализационной насосной станции «Речник» Дзержинского района города Перми</t>
  </si>
  <si>
    <t>1330142360</t>
  </si>
  <si>
    <t>12.</t>
  </si>
  <si>
    <t>Строительство сетей водоснабжения в микрорайоне «Заозерье» для земельных участков многодетных семей</t>
  </si>
  <si>
    <t>1330143480</t>
  </si>
  <si>
    <t>13.</t>
  </si>
  <si>
    <t>Строительство водопроводных сетей в микрорайоне Энергетик</t>
  </si>
  <si>
    <t>1330142010</t>
  </si>
  <si>
    <t>14.</t>
  </si>
  <si>
    <t>Строительство водопроводных сетей в микрорайоне Январский</t>
  </si>
  <si>
    <t>1330142060</t>
  </si>
  <si>
    <t>15.</t>
  </si>
  <si>
    <t>Строительство напорной канализации по отводу дождевых стоков от здания по ул. Маяковского, 57</t>
  </si>
  <si>
    <t>1330142100</t>
  </si>
  <si>
    <t>16.</t>
  </si>
  <si>
    <t>Строительство водопроводных сетей в микрорайоне Чапаевский</t>
  </si>
  <si>
    <t>1330142110</t>
  </si>
  <si>
    <t>17.</t>
  </si>
  <si>
    <t>Строительство сети водоотведения в микрорайоне Юбилейный по ул. Братская</t>
  </si>
  <si>
    <t>1330142130</t>
  </si>
  <si>
    <t>18.</t>
  </si>
  <si>
    <t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</si>
  <si>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1330142140</t>
  </si>
  <si>
    <t>19.</t>
  </si>
  <si>
    <t>Реконструкция котельных в городе Перми</t>
  </si>
  <si>
    <t>Департамент жилищно-коммунального хозяйства</t>
  </si>
  <si>
    <t>1320397521</t>
  </si>
  <si>
    <t>20.</t>
  </si>
  <si>
    <t>Реконструкция тепловых сетей в городе Перми</t>
  </si>
  <si>
    <t>1320397522</t>
  </si>
  <si>
    <t>21.</t>
  </si>
  <si>
    <t>Техническая модернизация объекта хозяйственного назначения. Реконструкция старого и нового машинных залов, РУ-6кВ, внутриплощадочных сетей. 1 этап реконструкция старого машинного зала</t>
  </si>
  <si>
    <t>1320397523</t>
  </si>
  <si>
    <t>22.</t>
  </si>
  <si>
    <t>Реконструкция второй нитки водовода от водовода Гайва-Закамск от НС «подкачка Гайва» до НС Северная</t>
  </si>
  <si>
    <t>1320397524</t>
  </si>
  <si>
    <t>23.</t>
  </si>
  <si>
    <t>Строительство второй нитки водовода Д-400 мм от ул.Репина до ВНС «Северная» (ул. Кабельщиков, 21) и блокировочной сети водопровода от водовода Д-400 мм по ул. Кабельщиков до сети водопровода Д-200 мм по ул. Карбышева</t>
  </si>
  <si>
    <t>1320397525</t>
  </si>
  <si>
    <t>24.</t>
  </si>
  <si>
    <t>Реконструкция сетей водоснабжения Кировского района и правобережной части Орджоникидзевского района г. Перми</t>
  </si>
  <si>
    <t>1320397526</t>
  </si>
  <si>
    <t>25.</t>
  </si>
  <si>
    <t>Приобретение объекта в муниципальную собственность «Сети канализации, водоснабжения по адресу: г. Пермь, Индустриальный район, по ул. Карпинского, 110»</t>
  </si>
  <si>
    <t>1330142250</t>
  </si>
  <si>
    <t>26.</t>
  </si>
  <si>
    <t>Приобретение объекта в муниципальную собственность «Тепловая сеть жилищного комплекса: шоссе Космонавтов, 322, шоссе Космонавтов, 324, шоссе Космонавтов, 326, шоссе Космонавтов, 326А, шоссе Космонавтов, 330»</t>
  </si>
  <si>
    <t>1330142260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</si>
  <si>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</si>
  <si>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</si>
  <si>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15301214С0, 15201SЖ310</t>
  </si>
  <si>
    <t>151И267483</t>
  </si>
  <si>
    <t>27.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</si>
  <si>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</si>
  <si>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</si>
  <si>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28.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</si>
  <si>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</si>
  <si>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</si>
  <si>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29.</t>
  </si>
  <si>
    <t>Реконструкция сети ливневой канализации по ул. 1-ой Красноармейской</t>
  </si>
  <si>
    <t xml:space="preserve">13203SЖ201 </t>
  </si>
  <si>
    <t>30.</t>
  </si>
  <si>
    <t>Строительство коллектора ливневой канализации по ул. Рабоче-Крестьянской</t>
  </si>
  <si>
    <t xml:space="preserve">13203SЖ202 </t>
  </si>
  <si>
    <t>31.</t>
  </si>
  <si>
    <t>Строительство коллектора ливневой канализации по ул. Ленина от Комсомольского проспекта до ул. Клименко</t>
  </si>
  <si>
    <t xml:space="preserve">13203SЖ203 </t>
  </si>
  <si>
    <t>32.</t>
  </si>
  <si>
    <t>Строительство коллектора ливневой канализации по ул. Николая Островского</t>
  </si>
  <si>
    <t>13203SЖ204</t>
  </si>
  <si>
    <t>33.</t>
  </si>
  <si>
    <t>Реконструкция сети ливневой канализации по ул. Ленина (участки по ул. Крисанова, ул. Плеханова)</t>
  </si>
  <si>
    <t>13203SЖ205</t>
  </si>
  <si>
    <t>34.</t>
  </si>
  <si>
    <t>Строительство коллектора ливневой канализации по ул. Монастырская от ул. Окулова до ул. Максима Горького</t>
  </si>
  <si>
    <t>13203SЖ206</t>
  </si>
  <si>
    <t>Внешнее благоустройство</t>
  </si>
  <si>
    <t>35.</t>
  </si>
  <si>
    <t>Строительство городского питомника растений на земельном участке с кадастровым номером 59:01:0000000:91384</t>
  </si>
  <si>
    <t>1430143570</t>
  </si>
  <si>
    <t>36.</t>
  </si>
  <si>
    <t xml:space="preserve">Строительство надземного пешеходного перехода «Шпагина» г. Пермь </t>
  </si>
  <si>
    <t xml:space="preserve">Департамент дорог и благоустройства </t>
  </si>
  <si>
    <t>10202SЖ412</t>
  </si>
  <si>
    <t>37.</t>
  </si>
  <si>
    <t>Строительство крематория на кладбище «Восточное» города Перми</t>
  </si>
  <si>
    <t>1030441120</t>
  </si>
  <si>
    <t>Дорожное хозяйство</t>
  </si>
  <si>
    <t>дорожный фонд Пермского края</t>
  </si>
  <si>
    <t>38.</t>
  </si>
  <si>
    <t>Реконструкция автомобильной дороги по ул. Н. Островского на участке от ул. Революции до ул. Белинского</t>
  </si>
  <si>
    <t>Департамент дорог и благоустройства</t>
  </si>
  <si>
    <t> </t>
  </si>
  <si>
    <t>10201SД110, 103019Д022</t>
  </si>
  <si>
    <t>10201SД110</t>
  </si>
  <si>
    <t>39.</t>
  </si>
  <si>
    <t>Строительство подъездной дороги до лыжно-биатлонного комплекса, расположенного по адресу г. Пермь, ул. Спортивная, 22 («Пермские медведи»)</t>
  </si>
  <si>
    <t>40.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</si>
  <si>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</si>
  <si>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103019Д017, 10201SД110</t>
  </si>
  <si>
    <t>41.</t>
  </si>
  <si>
    <t>Реконструкция ул. Карпинского от ул. Архитектора Свиязева до ул. Космонавта Леонова</t>
  </si>
  <si>
    <t>103019Д010</t>
  </si>
  <si>
    <t>42.</t>
  </si>
  <si>
    <t>Строительство автомобильной дороги по ул. Агатовой</t>
  </si>
  <si>
    <t>103019Д011</t>
  </si>
  <si>
    <t>43.</t>
  </si>
  <si>
    <t>Строительство автомобильной дороги по ул. Углеуральской</t>
  </si>
  <si>
    <t>103019Д012</t>
  </si>
  <si>
    <t>44.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</si>
  <si>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</si>
  <si>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</si>
  <si>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45.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</si>
  <si>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</si>
  <si>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</si>
  <si>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46.</t>
  </si>
  <si>
    <t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</si>
  <si>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</si>
  <si>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47.</t>
  </si>
  <si>
    <t>Строительство автомобильной дороги по Ивинскому проспекту</t>
  </si>
  <si>
    <t>103019Д024</t>
  </si>
  <si>
    <t>48.</t>
  </si>
  <si>
    <t>Строительство проезда на участке от ул. Уральской до ул. Степана Разина</t>
  </si>
  <si>
    <t>103019Д016</t>
  </si>
  <si>
    <t>49.</t>
  </si>
  <si>
    <t>Реконструкция Комсомольского проспекта от ул. Ленина до ул. Екатерининской по нечетной стороне, Тр-5в</t>
  </si>
  <si>
    <t>103019Д025</t>
  </si>
  <si>
    <t>50.</t>
  </si>
  <si>
    <t>Строительство улично-дорожной сети на участке от ул. Уинской до ул. А. Гайдара</t>
  </si>
  <si>
    <t>103019Д026</t>
  </si>
  <si>
    <t>51.</t>
  </si>
  <si>
    <t>103019Д022</t>
  </si>
  <si>
    <t>Физическая культура и спорт</t>
  </si>
  <si>
    <t>Реконструкция ледовой арены МАУ ДО «ДЮЦ «Здоровье»</t>
  </si>
  <si>
    <t>0530141300</t>
  </si>
  <si>
    <t>52.</t>
  </si>
  <si>
    <t>Реконструкция физкультурно-оздоровительного комплекса по адресу: г. Пермь, ул. Рабочая, 9</t>
  </si>
  <si>
    <t>05301SФ280</t>
  </si>
  <si>
    <t>Общественная безопасность</t>
  </si>
  <si>
    <t>53.</t>
  </si>
  <si>
    <t>Строительство пожарного резервуара в микрорайоне Новобродовский Свердловского района города Перми</t>
  </si>
  <si>
    <t>0230141650</t>
  </si>
  <si>
    <t>54.</t>
  </si>
  <si>
    <t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</si>
  <si>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0230143170</t>
  </si>
  <si>
    <t>55.</t>
  </si>
  <si>
    <t>Строительство пожарного резервуара по ул. Мореходной Кировского района города Перми</t>
  </si>
  <si>
    <t>0230142090</t>
  </si>
  <si>
    <t>56.</t>
  </si>
  <si>
    <t>Строительство пожарного резервуара в микрорайоне Средняя Курья по ул. Торфяной Ленинского района города Перми</t>
  </si>
  <si>
    <t>0230142120</t>
  </si>
  <si>
    <t>57.</t>
  </si>
  <si>
    <t>Строительство пожарного резервуара по ул. Островского поселка Новые Ляды города Перми</t>
  </si>
  <si>
    <t>0230142080</t>
  </si>
  <si>
    <t>58.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</si>
  <si>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</si>
  <si>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</si>
  <si>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59.</t>
  </si>
  <si>
    <t>Строительство пожарного резервуара в микрорайоне Липовая Гора 
по ул. 4-й Липогорской Свердловского района города Перми</t>
  </si>
  <si>
    <t>0230143610</t>
  </si>
  <si>
    <t>60.</t>
  </si>
  <si>
    <t>Строительство пожарного резервуара в микрорайоне Химики Орджоникидзевского района города Перми</t>
  </si>
  <si>
    <t>0230143630</t>
  </si>
  <si>
    <t>61.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</si>
  <si>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</si>
  <si>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</si>
  <si>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62.</t>
  </si>
  <si>
    <t>Строительство пожарного резервуара в микрорайоне Акуловский 
по ул. Красноборская Дзержинского района города Перми</t>
  </si>
  <si>
    <t>0230141900</t>
  </si>
  <si>
    <t>63.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</si>
  <si>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</si>
  <si>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</si>
  <si>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64.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</si>
  <si>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</si>
  <si>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</si>
  <si>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65.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</si>
  <si>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</si>
  <si>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</si>
  <si>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66.</t>
  </si>
  <si>
    <t>Строительство пожарного резервуара в микрорайоне Свободный Орджоникидзевского района города Перми</t>
  </si>
  <si>
    <t>0230141940</t>
  </si>
  <si>
    <t>67.</t>
  </si>
  <si>
    <t>Строительство пожарного резервуара в микрорайоне Новые Водники (частный сектор) Кировского района города Перми</t>
  </si>
  <si>
    <t>0230142170</t>
  </si>
  <si>
    <t>68.</t>
  </si>
  <si>
    <t>Строительство пожарного резервуара в поселке Соболи Свердловского района города Перми</t>
  </si>
  <si>
    <t>0230142180</t>
  </si>
  <si>
    <t>69.</t>
  </si>
  <si>
    <t>Строительство пожарного резервуара в микрорайоне Заостровка (Мулянка) Дзержинского района города Перми</t>
  </si>
  <si>
    <t>0230142190</t>
  </si>
  <si>
    <t>70.</t>
  </si>
  <si>
    <t>Строительство пожарного резервуара в поселке Голый Мыс Свердловского района города Перми</t>
  </si>
  <si>
    <t>0230142200</t>
  </si>
  <si>
    <t>71.</t>
  </si>
  <si>
    <t>Строительство пожарного резервуара в микрорайоне Крым (частный сектор) Кировского района города Перми</t>
  </si>
  <si>
    <t>0230142210</t>
  </si>
  <si>
    <t>72.</t>
  </si>
  <si>
    <t>Строительство пожарного резервуара в поселке Ширяиха Орджоникидзевского района города Перми</t>
  </si>
  <si>
    <t>0230142220</t>
  </si>
  <si>
    <t>73.</t>
  </si>
  <si>
    <t>Строительство пожарного резервуара в микрорайоне Язовая Мотовилихинского района города Перми</t>
  </si>
  <si>
    <t>0230142230</t>
  </si>
  <si>
    <t>Прочие объекты</t>
  </si>
  <si>
    <t>74.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</si>
  <si>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</si>
  <si>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</si>
  <si>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75.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</si>
  <si>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</si>
  <si>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</si>
  <si>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</si>
  <si>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</si>
  <si>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</si>
  <si>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</si>
  <si>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>от 16.12.2025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</si>
</sst>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</font>
    <font>
      <sz val="12"/>
      <name val="Times New Roman"/>
    </font>
    <font>
      <b/>
      <sz val="14"/>
      <name val="Times New Roman"/>
    </font>
    <font>
      <b/>
      <sz val="14"/>
      <color theme="0"/>
      <name val="Times New Roman"/>
    </font>
    <font>
      <b/>
      <sz val="12"/>
      <name val="Times New Roman"/>
    </font>
    <font>
      <sz val="14"/>
      <color theme="0"/>
      <name val="Times New Roman"/>
    </font>
    <font>
      <sz val="1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shrinkToFit="1"/>
    </xf>
    <xf numFmtId="49" fontId="4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top"/>
    </xf>
    <xf numFmtId="49" fontId="1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left"/>
    </xf>
    <xf numFmtId="49" fontId="1" fillId="4" borderId="0" xfId="0" applyNumberFormat="1" applyFont="1" applyFill="1" applyAlignment="1">
      <alignment horizontal="left" vertical="center"/>
    </xf>
    <xf numFmtId="1" fontId="1" fillId="4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top" wrapText="1"/>
    </xf>
    <xf numFmtId="1" fontId="1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center"/>
    </xf>
    <xf numFmtId="49" fontId="2" fillId="5" borderId="0" xfId="0" applyNumberFormat="1" applyFont="1" applyFill="1" applyAlignment="1">
      <alignment horizontal="left" vertical="center"/>
    </xf>
    <xf numFmtId="49" fontId="1" fillId="5" borderId="0" xfId="0" applyNumberFormat="1" applyFont="1" applyFill="1" applyAlignment="1">
      <alignment horizontal="left" vertical="center"/>
    </xf>
    <xf numFmtId="1" fontId="1" fillId="5" borderId="0" xfId="0" applyNumberFormat="1" applyFont="1" applyFill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49" fontId="2" fillId="4" borderId="0" xfId="0" applyNumberFormat="1" applyFont="1" applyFill="1" applyAlignment="1">
      <alignment horizontal="left" vertical="center"/>
    </xf>
    <xf numFmtId="0" fontId="0" fillId="2" borderId="0" xfId="0" applyFill="1"/>
    <xf numFmtId="49" fontId="1" fillId="2" borderId="0" xfId="0" applyNumberFormat="1" applyFont="1" applyFill="1" applyAlignment="1">
      <alignment horizontal="left" vertical="center" wrapText="1"/>
    </xf>
    <xf numFmtId="164" fontId="1" fillId="3" borderId="0" xfId="0" applyNumberFormat="1" applyFont="1" applyFill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top" wrapText="1"/>
    </xf>
    <xf numFmtId="164" fontId="3" fillId="3" borderId="0" xfId="0" applyNumberFormat="1" applyFont="1" applyFill="1" applyAlignment="1">
      <alignment horizontal="right" vertical="center"/>
    </xf>
    <xf numFmtId="0" fontId="1" fillId="4" borderId="1" xfId="0" applyFont="1" applyFill="1" applyBorder="1" applyAlignment="1">
      <alignment vertical="top" wrapText="1"/>
    </xf>
    <xf numFmtId="164" fontId="1" fillId="3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 vertical="center" shrinkToFit="1"/>
    </xf>
    <xf numFmtId="164" fontId="1" fillId="3" borderId="1" xfId="0" applyNumberFormat="1" applyFont="1" applyFill="1" applyBorder="1" applyAlignment="1">
      <alignment horizontal="right" vertical="center" shrinkToFit="1"/>
    </xf>
    <xf numFmtId="165" fontId="1" fillId="2" borderId="0" xfId="0" applyNumberFormat="1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shrinkToFit="1"/>
    </xf>
    <xf numFmtId="49" fontId="1" fillId="2" borderId="1" xfId="0" applyNumberFormat="1" applyFont="1" applyFill="1" applyBorder="1" applyAlignment="1">
      <alignment horizontal="left" vertical="top" shrinkToFit="1"/>
    </xf>
    <xf numFmtId="49" fontId="1" fillId="2" borderId="1" xfId="0" applyNumberFormat="1" applyFont="1" applyFill="1" applyBorder="1" applyAlignment="1">
      <alignment horizontal="left" vertical="top" wrapText="1" shrinkToFit="1"/>
    </xf>
    <xf numFmtId="49" fontId="0" fillId="2" borderId="1" xfId="0" applyNumberForma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49" fontId="1" fillId="2" borderId="3" xfId="0" applyNumberFormat="1" applyFont="1" applyFill="1" applyBorder="1" applyAlignment="1">
      <alignment horizontal="left" vertical="top" wrapText="1" shrinkToFi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169"/>
  <sheetViews>
    <sheetView tabSelected="1" zoomScale="66" workbookViewId="0">
      <selection activeCell="C18" sqref="C18"/>
    </sheetView>
  </sheetViews>
  <sheetFormatPr defaultColWidth="9.109375" defaultRowHeight="18" x14ac:dyDescent="0.35"/>
  <cols>
    <col min="1" max="1" width="5.5546875" style="1" customWidth="1"/>
    <col min="2" max="2" width="82.6640625" style="2" customWidth="1"/>
    <col min="3" max="3" width="21.33203125" style="2" customWidth="1"/>
    <col min="4" max="4" width="17.5546875" style="3" hidden="1" customWidth="1"/>
    <col min="5" max="5" width="17.5546875" style="4" hidden="1" customWidth="1"/>
    <col min="6" max="6" width="17.5546875" style="3" customWidth="1"/>
    <col min="7" max="7" width="17.5546875" style="3" hidden="1" customWidth="1"/>
    <col min="8" max="8" width="17.5546875" style="4" hidden="1" customWidth="1"/>
    <col min="9" max="9" width="17.5546875" style="3" customWidth="1"/>
    <col min="10" max="10" width="17.5546875" style="3" hidden="1" customWidth="1"/>
    <col min="11" max="11" width="17.5546875" style="4" hidden="1" customWidth="1"/>
    <col min="12" max="12" width="17.5546875" style="3" customWidth="1"/>
    <col min="13" max="13" width="17.109375" style="5" hidden="1" customWidth="1"/>
    <col min="14" max="14" width="10" style="6" hidden="1" customWidth="1"/>
    <col min="15" max="15" width="9.44140625" style="1" hidden="1" customWidth="1"/>
    <col min="16" max="17" width="9.109375" style="1" customWidth="1"/>
    <col min="18" max="16384" width="9.109375" style="1"/>
  </cols>
  <sheetData>
    <row r="1" spans="1:15" x14ac:dyDescent="0.35">
      <c r="K1" s="7"/>
      <c r="L1" s="8" t="s">
        <v>0</v>
      </c>
    </row>
    <row r="2" spans="1:15" x14ac:dyDescent="0.35">
      <c r="K2" s="7"/>
      <c r="L2" s="8" t="s">
        <v>1</v>
      </c>
    </row>
    <row r="3" spans="1:15" x14ac:dyDescent="0.35">
      <c r="K3" s="7"/>
      <c r="L3" s="8" t="s">
        <v>2</v>
      </c>
    </row>
    <row r="4" spans="1:15" x14ac:dyDescent="0.35">
      <c r="I4" s="82" t="s">
        <v>267</v>
      </c>
      <c r="J4" s="81"/>
      <c r="K4" s="81"/>
      <c r="L4" s="82"/>
    </row>
    <row r="6" spans="1:15" ht="15.75" customHeight="1" x14ac:dyDescent="0.35">
      <c r="A6" s="67" t="s">
        <v>3</v>
      </c>
      <c r="B6" s="67"/>
      <c r="C6" s="67"/>
      <c r="D6" s="67"/>
      <c r="E6" s="68"/>
      <c r="F6" s="67"/>
      <c r="G6" s="67"/>
      <c r="H6" s="68"/>
      <c r="I6" s="67"/>
      <c r="J6" s="67"/>
      <c r="K6" s="68"/>
      <c r="L6" s="67"/>
      <c r="M6" s="11"/>
    </row>
    <row r="7" spans="1:15" ht="19.5" customHeight="1" x14ac:dyDescent="0.35">
      <c r="A7" s="67" t="s">
        <v>4</v>
      </c>
      <c r="B7" s="67"/>
      <c r="C7" s="67"/>
      <c r="D7" s="67"/>
      <c r="E7" s="68"/>
      <c r="F7" s="67"/>
      <c r="G7" s="67"/>
      <c r="H7" s="68"/>
      <c r="I7" s="67"/>
      <c r="J7" s="67"/>
      <c r="K7" s="68"/>
      <c r="L7" s="67"/>
      <c r="M7" s="11"/>
    </row>
    <row r="8" spans="1:15" x14ac:dyDescent="0.35">
      <c r="A8" s="67"/>
      <c r="B8" s="67"/>
      <c r="C8" s="67"/>
      <c r="D8" s="67"/>
      <c r="E8" s="68"/>
      <c r="F8" s="67"/>
      <c r="G8" s="67"/>
      <c r="H8" s="68"/>
      <c r="I8" s="67"/>
      <c r="J8" s="67"/>
      <c r="K8" s="68"/>
      <c r="L8" s="67"/>
      <c r="M8" s="11"/>
    </row>
    <row r="9" spans="1:15" x14ac:dyDescent="0.35">
      <c r="A9" s="9"/>
      <c r="B9" s="9"/>
      <c r="C9" s="9"/>
      <c r="D9" s="9"/>
      <c r="E9" s="10"/>
      <c r="F9" s="9"/>
      <c r="G9" s="9"/>
      <c r="H9" s="10"/>
      <c r="I9" s="9"/>
      <c r="J9" s="9"/>
      <c r="K9" s="10"/>
      <c r="L9" s="9"/>
      <c r="M9" s="11"/>
    </row>
    <row r="10" spans="1:15" x14ac:dyDescent="0.35">
      <c r="A10" s="12"/>
      <c r="B10" s="13"/>
      <c r="C10" s="13"/>
      <c r="K10" s="7"/>
      <c r="L10" s="8" t="s">
        <v>5</v>
      </c>
    </row>
    <row r="11" spans="1:15" ht="18.75" customHeight="1" x14ac:dyDescent="0.35">
      <c r="A11" s="69" t="s">
        <v>6</v>
      </c>
      <c r="B11" s="69" t="s">
        <v>7</v>
      </c>
      <c r="C11" s="69" t="s">
        <v>8</v>
      </c>
      <c r="D11" s="72" t="s">
        <v>9</v>
      </c>
      <c r="E11" s="73" t="s">
        <v>10</v>
      </c>
      <c r="F11" s="72" t="s">
        <v>9</v>
      </c>
      <c r="G11" s="72" t="s">
        <v>11</v>
      </c>
      <c r="H11" s="73" t="s">
        <v>10</v>
      </c>
      <c r="I11" s="72" t="s">
        <v>11</v>
      </c>
      <c r="J11" s="72" t="s">
        <v>12</v>
      </c>
      <c r="K11" s="73" t="s">
        <v>10</v>
      </c>
      <c r="L11" s="72" t="s">
        <v>12</v>
      </c>
      <c r="M11" s="11"/>
      <c r="N11" s="1"/>
    </row>
    <row r="12" spans="1:15" x14ac:dyDescent="0.35">
      <c r="A12" s="70"/>
      <c r="B12" s="71"/>
      <c r="C12" s="70"/>
      <c r="D12" s="72"/>
      <c r="E12" s="73"/>
      <c r="F12" s="72"/>
      <c r="G12" s="74"/>
      <c r="H12" s="73"/>
      <c r="I12" s="72"/>
      <c r="J12" s="74"/>
      <c r="K12" s="73"/>
      <c r="L12" s="72"/>
      <c r="N12" s="1"/>
    </row>
    <row r="13" spans="1:15" s="14" customFormat="1" ht="33.75" customHeight="1" x14ac:dyDescent="0.25">
      <c r="A13" s="15"/>
      <c r="B13" s="16" t="s">
        <v>13</v>
      </c>
      <c r="C13" s="17" t="s">
        <v>14</v>
      </c>
      <c r="D13" s="18">
        <f>D19+D23+D27+D32+D36+D39</f>
        <v>2347809.4000000004</v>
      </c>
      <c r="E13" s="19">
        <f>E19+E23+E27+E32+E36+E39</f>
        <v>0</v>
      </c>
      <c r="F13" s="18">
        <f>D13+E13</f>
        <v>2347809.4000000004</v>
      </c>
      <c r="G13" s="18">
        <f>G19+G23+G27+G32+G36+G39</f>
        <v>2392043.5999999996</v>
      </c>
      <c r="H13" s="19">
        <f>H19+H23+H27+H32+H36+H39</f>
        <v>0</v>
      </c>
      <c r="I13" s="18">
        <f>G13+H13</f>
        <v>2392043.5999999996</v>
      </c>
      <c r="J13" s="18">
        <f>J19+J23+J27+J32+J36+J39</f>
        <v>0</v>
      </c>
      <c r="K13" s="19">
        <f>K19+K23+K27+K32+K36+K39</f>
        <v>0</v>
      </c>
      <c r="L13" s="18">
        <f>J13+K13</f>
        <v>0</v>
      </c>
      <c r="M13" s="20"/>
      <c r="N13" s="21"/>
    </row>
    <row r="14" spans="1:15" x14ac:dyDescent="0.35">
      <c r="A14" s="22"/>
      <c r="B14" s="23" t="s">
        <v>15</v>
      </c>
      <c r="C14" s="24"/>
      <c r="D14" s="25"/>
      <c r="E14" s="26"/>
      <c r="F14" s="25"/>
      <c r="G14" s="25"/>
      <c r="H14" s="26"/>
      <c r="I14" s="25"/>
      <c r="J14" s="25"/>
      <c r="K14" s="26"/>
      <c r="L14" s="25"/>
    </row>
    <row r="15" spans="1:15" s="27" customFormat="1" hidden="1" x14ac:dyDescent="0.35">
      <c r="A15" s="28"/>
      <c r="B15" s="29" t="s">
        <v>16</v>
      </c>
      <c r="C15" s="30"/>
      <c r="D15" s="31">
        <f>D21+D29+D34+D39</f>
        <v>35718.400000000001</v>
      </c>
      <c r="E15" s="32">
        <f>E21+E29+E34+E39</f>
        <v>0</v>
      </c>
      <c r="F15" s="31">
        <f t="shared" ref="F15:F78" si="0">D15+E15</f>
        <v>35718.400000000001</v>
      </c>
      <c r="G15" s="31">
        <f>G21+G29+G34+G39</f>
        <v>397926.39999999997</v>
      </c>
      <c r="H15" s="32">
        <f>H21+H29+H34+H39</f>
        <v>0</v>
      </c>
      <c r="I15" s="31">
        <f t="shared" ref="I15:I78" si="1">G15+H15</f>
        <v>397926.39999999997</v>
      </c>
      <c r="J15" s="31">
        <f>J21+J29+J34+J39</f>
        <v>0</v>
      </c>
      <c r="K15" s="32">
        <f>K21+K29+K34+K39</f>
        <v>0</v>
      </c>
      <c r="L15" s="31">
        <f t="shared" ref="L15:L78" si="2">J15+K15</f>
        <v>0</v>
      </c>
      <c r="M15" s="33"/>
      <c r="N15" s="34" t="s">
        <v>17</v>
      </c>
      <c r="O15" s="35"/>
    </row>
    <row r="16" spans="1:15" x14ac:dyDescent="0.35">
      <c r="A16" s="22"/>
      <c r="B16" s="36" t="s">
        <v>18</v>
      </c>
      <c r="C16" s="24" t="s">
        <v>14</v>
      </c>
      <c r="D16" s="25">
        <f>D22+D25+D30+D35</f>
        <v>1707132.8</v>
      </c>
      <c r="E16" s="26">
        <f>E22+E25+E30+E35</f>
        <v>0</v>
      </c>
      <c r="F16" s="25">
        <f t="shared" si="0"/>
        <v>1707132.8</v>
      </c>
      <c r="G16" s="25">
        <f>G22+G25+G30+G35</f>
        <v>1376949.1</v>
      </c>
      <c r="H16" s="26">
        <f>H22+H25+H30+H35</f>
        <v>0</v>
      </c>
      <c r="I16" s="25">
        <f t="shared" si="1"/>
        <v>1376949.1</v>
      </c>
      <c r="J16" s="25">
        <f>J22+J25+J30+J35</f>
        <v>0</v>
      </c>
      <c r="K16" s="26">
        <f>K22+K25+K30+K35</f>
        <v>0</v>
      </c>
      <c r="L16" s="25">
        <f t="shared" si="2"/>
        <v>0</v>
      </c>
      <c r="O16" s="37"/>
    </row>
    <row r="17" spans="1:15" x14ac:dyDescent="0.35">
      <c r="A17" s="22"/>
      <c r="B17" s="36" t="s">
        <v>19</v>
      </c>
      <c r="C17" s="24" t="s">
        <v>14</v>
      </c>
      <c r="D17" s="25">
        <f>D26+D31</f>
        <v>604377.1</v>
      </c>
      <c r="E17" s="26">
        <f>E26+E31</f>
        <v>0</v>
      </c>
      <c r="F17" s="25">
        <f t="shared" si="0"/>
        <v>604377.1</v>
      </c>
      <c r="G17" s="25">
        <f>G26+G31</f>
        <v>617168.1</v>
      </c>
      <c r="H17" s="26">
        <f>H26+H31</f>
        <v>0</v>
      </c>
      <c r="I17" s="25">
        <f t="shared" si="1"/>
        <v>617168.1</v>
      </c>
      <c r="J17" s="25">
        <f>J26+J31</f>
        <v>0</v>
      </c>
      <c r="K17" s="26">
        <f>K26+K31</f>
        <v>0</v>
      </c>
      <c r="L17" s="25">
        <f t="shared" si="2"/>
        <v>0</v>
      </c>
      <c r="O17" s="37"/>
    </row>
    <row r="18" spans="1:15" x14ac:dyDescent="0.35">
      <c r="A18" s="22"/>
      <c r="B18" s="36" t="s">
        <v>20</v>
      </c>
      <c r="C18" s="24" t="s">
        <v>14</v>
      </c>
      <c r="D18" s="25">
        <f>D38</f>
        <v>581.1</v>
      </c>
      <c r="E18" s="26">
        <f>E38</f>
        <v>0</v>
      </c>
      <c r="F18" s="25">
        <f t="shared" si="0"/>
        <v>581.1</v>
      </c>
      <c r="G18" s="25">
        <f>G38</f>
        <v>0</v>
      </c>
      <c r="H18" s="26">
        <f>H38</f>
        <v>0</v>
      </c>
      <c r="I18" s="25">
        <f t="shared" si="1"/>
        <v>0</v>
      </c>
      <c r="J18" s="25">
        <f>J38</f>
        <v>0</v>
      </c>
      <c r="K18" s="26">
        <f>K38</f>
        <v>0</v>
      </c>
      <c r="L18" s="25">
        <f t="shared" si="2"/>
        <v>0</v>
      </c>
      <c r="O18" s="37"/>
    </row>
    <row r="19" spans="1:15" ht="54" x14ac:dyDescent="0.35">
      <c r="A19" s="22" t="s">
        <v>21</v>
      </c>
      <c r="B19" s="36" t="s">
        <v>22</v>
      </c>
      <c r="C19" s="38" t="s">
        <v>23</v>
      </c>
      <c r="D19" s="25">
        <f>D21+D22</f>
        <v>836272.60000000009</v>
      </c>
      <c r="E19" s="26">
        <f>E21+E22</f>
        <v>0</v>
      </c>
      <c r="F19" s="25">
        <f t="shared" si="0"/>
        <v>836272.60000000009</v>
      </c>
      <c r="G19" s="25">
        <f>G21+G22</f>
        <v>1077500.5</v>
      </c>
      <c r="H19" s="26">
        <f>H21+H22</f>
        <v>0</v>
      </c>
      <c r="I19" s="25">
        <f t="shared" si="1"/>
        <v>1077500.5</v>
      </c>
      <c r="J19" s="25">
        <f>J21+J22</f>
        <v>0</v>
      </c>
      <c r="K19" s="26">
        <f>K21+K22</f>
        <v>0</v>
      </c>
      <c r="L19" s="25">
        <f t="shared" si="2"/>
        <v>0</v>
      </c>
      <c r="O19" s="37"/>
    </row>
    <row r="20" spans="1:15" x14ac:dyDescent="0.35">
      <c r="A20" s="22"/>
      <c r="B20" s="36" t="s">
        <v>15</v>
      </c>
      <c r="C20" s="36"/>
      <c r="D20" s="25"/>
      <c r="E20" s="26"/>
      <c r="F20" s="25"/>
      <c r="G20" s="25"/>
      <c r="H20" s="26"/>
      <c r="I20" s="25"/>
      <c r="J20" s="25"/>
      <c r="K20" s="26"/>
      <c r="L20" s="25"/>
      <c r="O20" s="37"/>
    </row>
    <row r="21" spans="1:15" hidden="1" x14ac:dyDescent="0.35">
      <c r="A21" s="39"/>
      <c r="B21" s="40" t="s">
        <v>16</v>
      </c>
      <c r="C21" s="40"/>
      <c r="D21" s="41">
        <v>836.3</v>
      </c>
      <c r="E21" s="26"/>
      <c r="F21" s="41">
        <f t="shared" si="0"/>
        <v>836.3</v>
      </c>
      <c r="G21" s="41">
        <v>1077.5</v>
      </c>
      <c r="H21" s="26"/>
      <c r="I21" s="41">
        <f t="shared" si="1"/>
        <v>1077.5</v>
      </c>
      <c r="J21" s="41">
        <v>0</v>
      </c>
      <c r="K21" s="26"/>
      <c r="L21" s="41">
        <f t="shared" si="2"/>
        <v>0</v>
      </c>
      <c r="M21" s="42" t="s">
        <v>24</v>
      </c>
      <c r="N21" s="43" t="s">
        <v>17</v>
      </c>
      <c r="O21" s="44"/>
    </row>
    <row r="22" spans="1:15" x14ac:dyDescent="0.35">
      <c r="A22" s="22"/>
      <c r="B22" s="36" t="s">
        <v>18</v>
      </c>
      <c r="C22" s="45" t="s">
        <v>14</v>
      </c>
      <c r="D22" s="25">
        <v>835436.3</v>
      </c>
      <c r="E22" s="26"/>
      <c r="F22" s="25">
        <f t="shared" si="0"/>
        <v>835436.3</v>
      </c>
      <c r="G22" s="25">
        <v>1076423</v>
      </c>
      <c r="H22" s="26"/>
      <c r="I22" s="25">
        <f t="shared" si="1"/>
        <v>1076423</v>
      </c>
      <c r="J22" s="25">
        <v>0</v>
      </c>
      <c r="K22" s="26"/>
      <c r="L22" s="25">
        <f t="shared" si="2"/>
        <v>0</v>
      </c>
      <c r="M22" s="5" t="s">
        <v>25</v>
      </c>
      <c r="O22" s="37"/>
    </row>
    <row r="23" spans="1:15" ht="36" x14ac:dyDescent="0.35">
      <c r="A23" s="22" t="s">
        <v>26</v>
      </c>
      <c r="B23" s="36" t="s">
        <v>27</v>
      </c>
      <c r="C23" s="36" t="s">
        <v>28</v>
      </c>
      <c r="D23" s="25">
        <f>D25+D26</f>
        <v>54620.700000000004</v>
      </c>
      <c r="E23" s="26">
        <f>E25+E26</f>
        <v>0</v>
      </c>
      <c r="F23" s="25">
        <f t="shared" si="0"/>
        <v>54620.700000000004</v>
      </c>
      <c r="G23" s="25">
        <f>G25+G26</f>
        <v>0</v>
      </c>
      <c r="H23" s="26">
        <f>H25+H26</f>
        <v>0</v>
      </c>
      <c r="I23" s="25">
        <f t="shared" si="1"/>
        <v>0</v>
      </c>
      <c r="J23" s="25">
        <f>J25+J26</f>
        <v>0</v>
      </c>
      <c r="K23" s="26">
        <f>K25+K26</f>
        <v>0</v>
      </c>
      <c r="L23" s="25">
        <f t="shared" si="2"/>
        <v>0</v>
      </c>
      <c r="O23" s="37"/>
    </row>
    <row r="24" spans="1:15" x14ac:dyDescent="0.35">
      <c r="A24" s="22"/>
      <c r="B24" s="36" t="s">
        <v>15</v>
      </c>
      <c r="C24" s="36"/>
      <c r="D24" s="25"/>
      <c r="E24" s="26"/>
      <c r="F24" s="25"/>
      <c r="G24" s="25"/>
      <c r="H24" s="26"/>
      <c r="I24" s="25"/>
      <c r="J24" s="25"/>
      <c r="K24" s="26"/>
      <c r="L24" s="25"/>
      <c r="O24" s="37"/>
    </row>
    <row r="25" spans="1:15" x14ac:dyDescent="0.35">
      <c r="A25" s="22"/>
      <c r="B25" s="36" t="s">
        <v>18</v>
      </c>
      <c r="C25" s="45" t="s">
        <v>14</v>
      </c>
      <c r="D25" s="25">
        <v>2184.8000000000002</v>
      </c>
      <c r="E25" s="26"/>
      <c r="F25" s="25">
        <f t="shared" si="0"/>
        <v>2184.8000000000002</v>
      </c>
      <c r="G25" s="25">
        <v>0</v>
      </c>
      <c r="H25" s="26"/>
      <c r="I25" s="25">
        <f t="shared" si="1"/>
        <v>0</v>
      </c>
      <c r="J25" s="25">
        <v>0</v>
      </c>
      <c r="K25" s="26"/>
      <c r="L25" s="25">
        <f t="shared" si="2"/>
        <v>0</v>
      </c>
      <c r="M25" s="5" t="s">
        <v>29</v>
      </c>
      <c r="O25" s="37"/>
    </row>
    <row r="26" spans="1:15" x14ac:dyDescent="0.35">
      <c r="A26" s="22"/>
      <c r="B26" s="36" t="s">
        <v>19</v>
      </c>
      <c r="C26" s="45" t="s">
        <v>14</v>
      </c>
      <c r="D26" s="25">
        <v>52435.9</v>
      </c>
      <c r="E26" s="26"/>
      <c r="F26" s="25">
        <f t="shared" si="0"/>
        <v>52435.9</v>
      </c>
      <c r="G26" s="25">
        <v>0</v>
      </c>
      <c r="H26" s="26"/>
      <c r="I26" s="25">
        <f t="shared" si="1"/>
        <v>0</v>
      </c>
      <c r="J26" s="25">
        <v>0</v>
      </c>
      <c r="K26" s="26"/>
      <c r="L26" s="25">
        <f t="shared" si="2"/>
        <v>0</v>
      </c>
      <c r="M26" s="5" t="s">
        <v>29</v>
      </c>
      <c r="O26" s="37"/>
    </row>
    <row r="27" spans="1:15" ht="54" x14ac:dyDescent="0.35">
      <c r="A27" s="22" t="s">
        <v>30</v>
      </c>
      <c r="B27" s="36" t="s">
        <v>27</v>
      </c>
      <c r="C27" s="46" t="s">
        <v>23</v>
      </c>
      <c r="D27" s="25">
        <f>D29+D30+D31</f>
        <v>575639</v>
      </c>
      <c r="E27" s="26">
        <f>E29+E30+E31</f>
        <v>0</v>
      </c>
      <c r="F27" s="25">
        <f t="shared" si="0"/>
        <v>575639</v>
      </c>
      <c r="G27" s="25">
        <f>G29+G30+G31</f>
        <v>643526.9</v>
      </c>
      <c r="H27" s="26">
        <f>H29+H30+H31</f>
        <v>0</v>
      </c>
      <c r="I27" s="25">
        <f t="shared" si="1"/>
        <v>643526.9</v>
      </c>
      <c r="J27" s="25">
        <f>J29+J30+J31</f>
        <v>0</v>
      </c>
      <c r="K27" s="26">
        <f>K29+K30+K31</f>
        <v>0</v>
      </c>
      <c r="L27" s="25">
        <f t="shared" si="2"/>
        <v>0</v>
      </c>
      <c r="O27" s="37"/>
    </row>
    <row r="28" spans="1:15" x14ac:dyDescent="0.35">
      <c r="A28" s="22"/>
      <c r="B28" s="36" t="s">
        <v>15</v>
      </c>
      <c r="C28" s="36"/>
      <c r="D28" s="25"/>
      <c r="E28" s="26"/>
      <c r="F28" s="25"/>
      <c r="G28" s="25"/>
      <c r="H28" s="26"/>
      <c r="I28" s="25"/>
      <c r="J28" s="25"/>
      <c r="K28" s="26"/>
      <c r="L28" s="25"/>
      <c r="O28" s="37"/>
    </row>
    <row r="29" spans="1:15" hidden="1" x14ac:dyDescent="0.35">
      <c r="A29" s="22"/>
      <c r="B29" s="47" t="s">
        <v>16</v>
      </c>
      <c r="C29" s="47"/>
      <c r="D29" s="25">
        <v>700.2</v>
      </c>
      <c r="E29" s="26"/>
      <c r="F29" s="25">
        <f t="shared" si="0"/>
        <v>700.2</v>
      </c>
      <c r="G29" s="25">
        <v>643.5</v>
      </c>
      <c r="H29" s="26"/>
      <c r="I29" s="25">
        <f t="shared" si="1"/>
        <v>643.5</v>
      </c>
      <c r="J29" s="25">
        <v>0</v>
      </c>
      <c r="K29" s="26"/>
      <c r="L29" s="25">
        <f t="shared" si="2"/>
        <v>0</v>
      </c>
      <c r="M29" s="42" t="s">
        <v>29</v>
      </c>
      <c r="N29" s="6" t="s">
        <v>17</v>
      </c>
      <c r="O29" s="37"/>
    </row>
    <row r="30" spans="1:15" x14ac:dyDescent="0.35">
      <c r="A30" s="22"/>
      <c r="B30" s="36" t="s">
        <v>18</v>
      </c>
      <c r="C30" s="45" t="s">
        <v>14</v>
      </c>
      <c r="D30" s="25">
        <v>22997.599999999999</v>
      </c>
      <c r="E30" s="26"/>
      <c r="F30" s="25">
        <f t="shared" si="0"/>
        <v>22997.599999999999</v>
      </c>
      <c r="G30" s="25">
        <v>25715.3</v>
      </c>
      <c r="H30" s="26"/>
      <c r="I30" s="25">
        <f t="shared" si="1"/>
        <v>25715.3</v>
      </c>
      <c r="J30" s="25">
        <v>0</v>
      </c>
      <c r="K30" s="26"/>
      <c r="L30" s="25">
        <f t="shared" si="2"/>
        <v>0</v>
      </c>
      <c r="M30" s="5" t="s">
        <v>29</v>
      </c>
      <c r="O30" s="37"/>
    </row>
    <row r="31" spans="1:15" x14ac:dyDescent="0.35">
      <c r="A31" s="22"/>
      <c r="B31" s="36" t="s">
        <v>19</v>
      </c>
      <c r="C31" s="45" t="s">
        <v>14</v>
      </c>
      <c r="D31" s="25">
        <v>551941.19999999995</v>
      </c>
      <c r="E31" s="26"/>
      <c r="F31" s="25">
        <f t="shared" si="0"/>
        <v>551941.19999999995</v>
      </c>
      <c r="G31" s="25">
        <v>617168.1</v>
      </c>
      <c r="H31" s="26"/>
      <c r="I31" s="25">
        <f t="shared" si="1"/>
        <v>617168.1</v>
      </c>
      <c r="J31" s="25">
        <v>0</v>
      </c>
      <c r="K31" s="26"/>
      <c r="L31" s="25">
        <f t="shared" si="2"/>
        <v>0</v>
      </c>
      <c r="M31" s="5" t="s">
        <v>29</v>
      </c>
      <c r="O31" s="37"/>
    </row>
    <row r="32" spans="1:15" ht="54" x14ac:dyDescent="0.35">
      <c r="A32" s="22" t="s">
        <v>31</v>
      </c>
      <c r="B32" s="36" t="s">
        <v>32</v>
      </c>
      <c r="C32" s="46" t="s">
        <v>23</v>
      </c>
      <c r="D32" s="25">
        <f>D34+D35</f>
        <v>847361.4</v>
      </c>
      <c r="E32" s="26">
        <f>E34+E35</f>
        <v>0</v>
      </c>
      <c r="F32" s="25">
        <f t="shared" si="0"/>
        <v>847361.4</v>
      </c>
      <c r="G32" s="25">
        <f>G34+G35</f>
        <v>606016.19999999995</v>
      </c>
      <c r="H32" s="26">
        <f>H34+H35</f>
        <v>0</v>
      </c>
      <c r="I32" s="25">
        <f t="shared" si="1"/>
        <v>606016.19999999995</v>
      </c>
      <c r="J32" s="25">
        <f>J34+J35</f>
        <v>0</v>
      </c>
      <c r="K32" s="26">
        <f>K34+K35</f>
        <v>0</v>
      </c>
      <c r="L32" s="25">
        <f t="shared" si="2"/>
        <v>0</v>
      </c>
      <c r="O32" s="37"/>
    </row>
    <row r="33" spans="1:15" x14ac:dyDescent="0.35">
      <c r="A33" s="22"/>
      <c r="B33" s="36" t="s">
        <v>15</v>
      </c>
      <c r="C33" s="36"/>
      <c r="D33" s="25"/>
      <c r="E33" s="26"/>
      <c r="F33" s="25"/>
      <c r="G33" s="25"/>
      <c r="H33" s="26"/>
      <c r="I33" s="25"/>
      <c r="J33" s="25"/>
      <c r="K33" s="26"/>
      <c r="L33" s="25"/>
      <c r="O33" s="37"/>
    </row>
    <row r="34" spans="1:15" hidden="1" x14ac:dyDescent="0.35">
      <c r="A34" s="22"/>
      <c r="B34" s="47" t="s">
        <v>16</v>
      </c>
      <c r="C34" s="36"/>
      <c r="D34" s="25">
        <v>847.3</v>
      </c>
      <c r="E34" s="26"/>
      <c r="F34" s="25">
        <f t="shared" si="0"/>
        <v>847.3</v>
      </c>
      <c r="G34" s="25">
        <v>331205.39999999997</v>
      </c>
      <c r="H34" s="26"/>
      <c r="I34" s="25">
        <f t="shared" si="1"/>
        <v>331205.39999999997</v>
      </c>
      <c r="J34" s="25">
        <v>0</v>
      </c>
      <c r="K34" s="26"/>
      <c r="L34" s="25">
        <f t="shared" si="2"/>
        <v>0</v>
      </c>
      <c r="M34" s="42" t="s">
        <v>33</v>
      </c>
      <c r="N34" s="6" t="s">
        <v>17</v>
      </c>
      <c r="O34" s="37"/>
    </row>
    <row r="35" spans="1:15" x14ac:dyDescent="0.35">
      <c r="A35" s="22"/>
      <c r="B35" s="36" t="s">
        <v>18</v>
      </c>
      <c r="C35" s="45" t="s">
        <v>14</v>
      </c>
      <c r="D35" s="25">
        <v>846514.1</v>
      </c>
      <c r="E35" s="26"/>
      <c r="F35" s="25">
        <f t="shared" si="0"/>
        <v>846514.1</v>
      </c>
      <c r="G35" s="25">
        <v>274810.8</v>
      </c>
      <c r="H35" s="26"/>
      <c r="I35" s="25">
        <f t="shared" si="1"/>
        <v>274810.8</v>
      </c>
      <c r="J35" s="25">
        <v>0</v>
      </c>
      <c r="K35" s="26"/>
      <c r="L35" s="25">
        <f t="shared" si="2"/>
        <v>0</v>
      </c>
      <c r="M35" s="5" t="s">
        <v>25</v>
      </c>
      <c r="O35" s="37"/>
    </row>
    <row r="36" spans="1:15" ht="54" x14ac:dyDescent="0.35">
      <c r="A36" s="22" t="s">
        <v>34</v>
      </c>
      <c r="B36" s="48" t="s">
        <v>35</v>
      </c>
      <c r="C36" s="36" t="s">
        <v>23</v>
      </c>
      <c r="D36" s="25">
        <f>D38</f>
        <v>581.1</v>
      </c>
      <c r="E36" s="26">
        <f>E38</f>
        <v>0</v>
      </c>
      <c r="F36" s="25">
        <f t="shared" si="0"/>
        <v>581.1</v>
      </c>
      <c r="G36" s="25">
        <f>G38</f>
        <v>0</v>
      </c>
      <c r="H36" s="26">
        <f>H38</f>
        <v>0</v>
      </c>
      <c r="I36" s="25">
        <f t="shared" si="1"/>
        <v>0</v>
      </c>
      <c r="J36" s="25">
        <f>J38</f>
        <v>0</v>
      </c>
      <c r="K36" s="26">
        <f>K38</f>
        <v>0</v>
      </c>
      <c r="L36" s="25">
        <f t="shared" si="2"/>
        <v>0</v>
      </c>
      <c r="O36" s="37"/>
    </row>
    <row r="37" spans="1:15" x14ac:dyDescent="0.35">
      <c r="A37" s="22"/>
      <c r="B37" s="36" t="s">
        <v>15</v>
      </c>
      <c r="C37" s="36"/>
      <c r="D37" s="25"/>
      <c r="E37" s="26"/>
      <c r="F37" s="25"/>
      <c r="G37" s="25"/>
      <c r="H37" s="26"/>
      <c r="I37" s="25"/>
      <c r="J37" s="25"/>
      <c r="K37" s="26"/>
      <c r="L37" s="25"/>
      <c r="O37" s="37"/>
    </row>
    <row r="38" spans="1:15" x14ac:dyDescent="0.35">
      <c r="A38" s="22"/>
      <c r="B38" s="36" t="s">
        <v>20</v>
      </c>
      <c r="C38" s="45" t="s">
        <v>14</v>
      </c>
      <c r="D38" s="25">
        <v>581.1</v>
      </c>
      <c r="E38" s="26"/>
      <c r="F38" s="25">
        <f t="shared" si="0"/>
        <v>581.1</v>
      </c>
      <c r="G38" s="25">
        <v>0</v>
      </c>
      <c r="H38" s="26"/>
      <c r="I38" s="25">
        <f t="shared" si="1"/>
        <v>0</v>
      </c>
      <c r="J38" s="25">
        <v>0</v>
      </c>
      <c r="K38" s="26"/>
      <c r="L38" s="25">
        <f t="shared" si="2"/>
        <v>0</v>
      </c>
      <c r="M38" s="5" t="s">
        <v>36</v>
      </c>
      <c r="O38" s="37"/>
    </row>
    <row r="39" spans="1:15" ht="54" x14ac:dyDescent="0.35">
      <c r="A39" s="22" t="s">
        <v>37</v>
      </c>
      <c r="B39" s="36" t="s">
        <v>38</v>
      </c>
      <c r="C39" s="36" t="s">
        <v>23</v>
      </c>
      <c r="D39" s="25">
        <v>33334.6</v>
      </c>
      <c r="E39" s="26"/>
      <c r="F39" s="25">
        <f t="shared" si="0"/>
        <v>33334.6</v>
      </c>
      <c r="G39" s="25">
        <v>65000</v>
      </c>
      <c r="H39" s="26"/>
      <c r="I39" s="25">
        <f t="shared" si="1"/>
        <v>65000</v>
      </c>
      <c r="J39" s="25">
        <v>0</v>
      </c>
      <c r="K39" s="26"/>
      <c r="L39" s="25">
        <f t="shared" si="2"/>
        <v>0</v>
      </c>
      <c r="M39" s="5" t="s">
        <v>39</v>
      </c>
      <c r="O39" s="37"/>
    </row>
    <row r="40" spans="1:15" s="14" customFormat="1" ht="33.75" customHeight="1" x14ac:dyDescent="0.25">
      <c r="A40" s="15"/>
      <c r="B40" s="16" t="s">
        <v>40</v>
      </c>
      <c r="C40" s="17" t="s">
        <v>14</v>
      </c>
      <c r="D40" s="18">
        <f>D45+D46+D47+D48+D49+D50+D51+D52+D53+D54+D55+D56+D57+D58+D59+D60+D61+D62+D63+D64+D65+D70+D73</f>
        <v>3608633</v>
      </c>
      <c r="E40" s="19">
        <f>E45+E46+E47+E48+E49+E50+E51+E52+E53+E54+E55+E56+E57+E58+E59+E60+E61+E62+E63+E64+E65+E70+E73+E77+E78+E79+E80+E81+E82</f>
        <v>57880.3</v>
      </c>
      <c r="F40" s="18">
        <f t="shared" si="0"/>
        <v>3666513.3</v>
      </c>
      <c r="G40" s="18">
        <f>G45+G46+G47+G48+G49+G50+G51+G52+G53+G54+G55+G56+G57+G58+G59+G60+G61+G62+G63+G64+G65+G70+G73</f>
        <v>3662122.5</v>
      </c>
      <c r="H40" s="19">
        <f>H45+H46+H47+H48+H49+H50+H51+H52+H53+H54+H55+H56+H57+H58+H59+H60+H61+H62+H63+H64+H65+H70+H73+H77+H78+H79+H80+H81+H82</f>
        <v>43558</v>
      </c>
      <c r="I40" s="18">
        <f t="shared" si="1"/>
        <v>3705680.5</v>
      </c>
      <c r="J40" s="18">
        <f>J45+J46+J47+J48+J49+J50+J51+J52+J53+J54+J55+J56+J57+J58+J59+J60+J61+J62+J63+J64+J65+J70+J73</f>
        <v>2804976.0000000005</v>
      </c>
      <c r="K40" s="19">
        <f>K45+K46+K47+K48+K49+K50+K51+K52+K53+K54+K55+K56+K57+K58+K59+K60+K61+K62+K63+K64+K65+K70+K73+K77+K78+K79+K80+K81+K82</f>
        <v>0</v>
      </c>
      <c r="L40" s="18">
        <f t="shared" si="2"/>
        <v>2804976.0000000005</v>
      </c>
      <c r="M40" s="20"/>
      <c r="N40" s="21"/>
    </row>
    <row r="41" spans="1:15" x14ac:dyDescent="0.35">
      <c r="A41" s="22"/>
      <c r="B41" s="23" t="s">
        <v>15</v>
      </c>
      <c r="C41" s="49"/>
      <c r="D41" s="25"/>
      <c r="E41" s="26"/>
      <c r="F41" s="25"/>
      <c r="G41" s="25"/>
      <c r="H41" s="26"/>
      <c r="I41" s="25"/>
      <c r="J41" s="25"/>
      <c r="K41" s="26"/>
      <c r="L41" s="25"/>
      <c r="O41" s="37"/>
    </row>
    <row r="42" spans="1:15" s="27" customFormat="1" hidden="1" x14ac:dyDescent="0.35">
      <c r="A42" s="28"/>
      <c r="B42" s="29" t="s">
        <v>16</v>
      </c>
      <c r="C42" s="50"/>
      <c r="D42" s="51">
        <f>D45+D46+D47+D48+D49+D50+D51+D52+D53+D54+D55+D56+D57+D58+D59+D60+D61+D62+D63+D64+D67</f>
        <v>1713714.9</v>
      </c>
      <c r="E42" s="26">
        <f>E45+E46+E47+E48+E49+E50+E51+E52+E53+E54+E55+E56+E57+E58+E59+E60+E61+E62+E63+E64+E67+E77+E78+E79+E80+E81+E82</f>
        <v>57880.3</v>
      </c>
      <c r="F42" s="51">
        <f t="shared" si="0"/>
        <v>1771595.2</v>
      </c>
      <c r="G42" s="51">
        <f>G45+G46+G47+G48+G49+G50+G51+G52+G53+G54+G55+G56+G57+G58+G59+G60+G61+G62+G63+G64+G67</f>
        <v>1600713.7</v>
      </c>
      <c r="H42" s="26">
        <f>H45+H46+H47+H48+H49+H50+H51+H52+H53+H54+H55+H56+H57+H58+H59+H60+H61+H62+H63+H64+H67+H77+H78+H79+H80+H81+H82</f>
        <v>43558</v>
      </c>
      <c r="I42" s="51">
        <f t="shared" si="1"/>
        <v>1644271.7</v>
      </c>
      <c r="J42" s="51">
        <f>J45+J46+J47+J48+J49+J50+J51+J52+J53+J54+J55+J56+J57+J58+J59+J60+J61+J62+J63+J64+J67</f>
        <v>800000</v>
      </c>
      <c r="K42" s="26">
        <f>K45+K46+K47+K48+K49+K50+K51+K52+K53+K54+K55+K56+K57+K58+K59+K60+K61+K62+K63+K64+K67+K77+K78+K79+K80+K81+K82</f>
        <v>0</v>
      </c>
      <c r="L42" s="51">
        <f t="shared" si="2"/>
        <v>800000</v>
      </c>
      <c r="M42" s="52"/>
      <c r="N42" s="34" t="s">
        <v>17</v>
      </c>
      <c r="O42" s="35"/>
    </row>
    <row r="43" spans="1:15" x14ac:dyDescent="0.35">
      <c r="A43" s="22"/>
      <c r="B43" s="36" t="s">
        <v>18</v>
      </c>
      <c r="C43" s="49" t="s">
        <v>14</v>
      </c>
      <c r="D43" s="25">
        <f>D68+D72+D75</f>
        <v>869260.20000000007</v>
      </c>
      <c r="E43" s="26">
        <f>E68+E72+E75</f>
        <v>0</v>
      </c>
      <c r="F43" s="25">
        <f t="shared" si="0"/>
        <v>869260.20000000007</v>
      </c>
      <c r="G43" s="25">
        <f>G68+G72+G75</f>
        <v>933386</v>
      </c>
      <c r="H43" s="26">
        <f>H68+H72+H75</f>
        <v>0</v>
      </c>
      <c r="I43" s="25">
        <f t="shared" si="1"/>
        <v>933386</v>
      </c>
      <c r="J43" s="25">
        <f>J68+J72+J75</f>
        <v>1012081.6000000001</v>
      </c>
      <c r="K43" s="26">
        <f>K68+K72+K75</f>
        <v>0</v>
      </c>
      <c r="L43" s="25">
        <f t="shared" si="2"/>
        <v>1012081.6000000001</v>
      </c>
      <c r="O43" s="37"/>
    </row>
    <row r="44" spans="1:15" x14ac:dyDescent="0.35">
      <c r="A44" s="22"/>
      <c r="B44" s="36" t="s">
        <v>19</v>
      </c>
      <c r="C44" s="49" t="s">
        <v>14</v>
      </c>
      <c r="D44" s="25">
        <f>D76+D69</f>
        <v>1025657.9</v>
      </c>
      <c r="E44" s="26">
        <f>E76+E69</f>
        <v>0</v>
      </c>
      <c r="F44" s="25">
        <f t="shared" si="0"/>
        <v>1025657.9</v>
      </c>
      <c r="G44" s="25">
        <f>G76+G69</f>
        <v>1128022.8</v>
      </c>
      <c r="H44" s="26">
        <f>H76+H69</f>
        <v>0</v>
      </c>
      <c r="I44" s="25">
        <f t="shared" si="1"/>
        <v>1128022.8</v>
      </c>
      <c r="J44" s="25">
        <f>J76+J69</f>
        <v>992894.39999999991</v>
      </c>
      <c r="K44" s="26">
        <f>K76+K69</f>
        <v>0</v>
      </c>
      <c r="L44" s="25">
        <f t="shared" si="2"/>
        <v>992894.39999999991</v>
      </c>
      <c r="O44" s="37"/>
    </row>
    <row r="45" spans="1:15" ht="54" x14ac:dyDescent="0.35">
      <c r="A45" s="22" t="s">
        <v>41</v>
      </c>
      <c r="B45" s="36" t="s">
        <v>42</v>
      </c>
      <c r="C45" s="38" t="s">
        <v>23</v>
      </c>
      <c r="D45" s="25">
        <v>33851.199999999983</v>
      </c>
      <c r="E45" s="26"/>
      <c r="F45" s="25">
        <f t="shared" si="0"/>
        <v>33851.199999999983</v>
      </c>
      <c r="G45" s="25">
        <v>364663.6</v>
      </c>
      <c r="H45" s="26"/>
      <c r="I45" s="25">
        <f t="shared" si="1"/>
        <v>364663.6</v>
      </c>
      <c r="J45" s="25">
        <v>0</v>
      </c>
      <c r="K45" s="26"/>
      <c r="L45" s="25">
        <f t="shared" si="2"/>
        <v>0</v>
      </c>
      <c r="M45" s="5" t="s">
        <v>43</v>
      </c>
      <c r="O45" s="37"/>
    </row>
    <row r="46" spans="1:15" ht="54" x14ac:dyDescent="0.35">
      <c r="A46" s="22" t="s">
        <v>44</v>
      </c>
      <c r="B46" s="36" t="s">
        <v>45</v>
      </c>
      <c r="C46" s="38" t="s">
        <v>23</v>
      </c>
      <c r="D46" s="25">
        <v>52115.8</v>
      </c>
      <c r="E46" s="26"/>
      <c r="F46" s="25">
        <f t="shared" si="0"/>
        <v>52115.8</v>
      </c>
      <c r="G46" s="25">
        <v>0</v>
      </c>
      <c r="H46" s="26"/>
      <c r="I46" s="25">
        <f t="shared" si="1"/>
        <v>0</v>
      </c>
      <c r="J46" s="25">
        <v>0</v>
      </c>
      <c r="K46" s="26"/>
      <c r="L46" s="25">
        <f t="shared" si="2"/>
        <v>0</v>
      </c>
      <c r="M46" s="5" t="s">
        <v>46</v>
      </c>
      <c r="O46" s="37"/>
    </row>
    <row r="47" spans="1:15" ht="54" x14ac:dyDescent="0.35">
      <c r="A47" s="22" t="s">
        <v>47</v>
      </c>
      <c r="B47" s="36" t="s">
        <v>48</v>
      </c>
      <c r="C47" s="38" t="s">
        <v>23</v>
      </c>
      <c r="D47" s="25">
        <v>4784.3</v>
      </c>
      <c r="E47" s="26"/>
      <c r="F47" s="25">
        <f t="shared" si="0"/>
        <v>4784.3</v>
      </c>
      <c r="G47" s="25">
        <v>0</v>
      </c>
      <c r="H47" s="26"/>
      <c r="I47" s="25">
        <f t="shared" si="1"/>
        <v>0</v>
      </c>
      <c r="J47" s="25">
        <v>0</v>
      </c>
      <c r="K47" s="26"/>
      <c r="L47" s="25">
        <f t="shared" si="2"/>
        <v>0</v>
      </c>
      <c r="M47" s="5" t="s">
        <v>49</v>
      </c>
      <c r="O47" s="37"/>
    </row>
    <row r="48" spans="1:15" ht="54" x14ac:dyDescent="0.35">
      <c r="A48" s="22" t="s">
        <v>50</v>
      </c>
      <c r="B48" s="36" t="s">
        <v>51</v>
      </c>
      <c r="C48" s="38" t="s">
        <v>23</v>
      </c>
      <c r="D48" s="25">
        <v>34485.800000000003</v>
      </c>
      <c r="E48" s="26"/>
      <c r="F48" s="25">
        <f t="shared" si="0"/>
        <v>34485.800000000003</v>
      </c>
      <c r="G48" s="25">
        <v>0</v>
      </c>
      <c r="H48" s="26"/>
      <c r="I48" s="25">
        <f t="shared" si="1"/>
        <v>0</v>
      </c>
      <c r="J48" s="25">
        <v>0</v>
      </c>
      <c r="K48" s="26"/>
      <c r="L48" s="25">
        <f t="shared" si="2"/>
        <v>0</v>
      </c>
      <c r="M48" s="5" t="s">
        <v>52</v>
      </c>
      <c r="N48" s="53"/>
      <c r="O48" s="37"/>
    </row>
    <row r="49" spans="1:15" ht="54" x14ac:dyDescent="0.35">
      <c r="A49" s="22" t="s">
        <v>53</v>
      </c>
      <c r="B49" s="36" t="s">
        <v>54</v>
      </c>
      <c r="C49" s="38" t="s">
        <v>23</v>
      </c>
      <c r="D49" s="25">
        <v>43764.3</v>
      </c>
      <c r="E49" s="26"/>
      <c r="F49" s="25">
        <f t="shared" si="0"/>
        <v>43764.3</v>
      </c>
      <c r="G49" s="25">
        <v>0</v>
      </c>
      <c r="H49" s="26"/>
      <c r="I49" s="25">
        <f t="shared" si="1"/>
        <v>0</v>
      </c>
      <c r="J49" s="25">
        <v>0</v>
      </c>
      <c r="K49" s="26"/>
      <c r="L49" s="25">
        <f t="shared" si="2"/>
        <v>0</v>
      </c>
      <c r="M49" s="5" t="s">
        <v>55</v>
      </c>
      <c r="O49" s="37"/>
    </row>
    <row r="50" spans="1:15" ht="54" x14ac:dyDescent="0.35">
      <c r="A50" s="22" t="s">
        <v>56</v>
      </c>
      <c r="B50" s="36" t="s">
        <v>57</v>
      </c>
      <c r="C50" s="38" t="s">
        <v>23</v>
      </c>
      <c r="D50" s="25">
        <v>108530.1</v>
      </c>
      <c r="E50" s="26"/>
      <c r="F50" s="25">
        <f t="shared" si="0"/>
        <v>108530.1</v>
      </c>
      <c r="G50" s="25">
        <v>190578.5</v>
      </c>
      <c r="H50" s="26"/>
      <c r="I50" s="25">
        <f t="shared" si="1"/>
        <v>190578.5</v>
      </c>
      <c r="J50" s="25">
        <v>0</v>
      </c>
      <c r="K50" s="26"/>
      <c r="L50" s="25">
        <f t="shared" si="2"/>
        <v>0</v>
      </c>
      <c r="M50" s="5" t="s">
        <v>58</v>
      </c>
      <c r="O50" s="37"/>
    </row>
    <row r="51" spans="1:15" ht="54" x14ac:dyDescent="0.35">
      <c r="A51" s="22" t="s">
        <v>59</v>
      </c>
      <c r="B51" s="36" t="s">
        <v>60</v>
      </c>
      <c r="C51" s="38" t="s">
        <v>23</v>
      </c>
      <c r="D51" s="25">
        <v>30453.8</v>
      </c>
      <c r="E51" s="26"/>
      <c r="F51" s="25">
        <f t="shared" si="0"/>
        <v>30453.8</v>
      </c>
      <c r="G51" s="25">
        <v>0</v>
      </c>
      <c r="H51" s="26"/>
      <c r="I51" s="25">
        <f t="shared" si="1"/>
        <v>0</v>
      </c>
      <c r="J51" s="25">
        <v>0</v>
      </c>
      <c r="K51" s="26"/>
      <c r="L51" s="25">
        <f t="shared" si="2"/>
        <v>0</v>
      </c>
      <c r="M51" s="5" t="s">
        <v>61</v>
      </c>
      <c r="O51" s="37"/>
    </row>
    <row r="52" spans="1:15" ht="54" x14ac:dyDescent="0.35">
      <c r="A52" s="22" t="s">
        <v>62</v>
      </c>
      <c r="B52" s="36" t="s">
        <v>63</v>
      </c>
      <c r="C52" s="38" t="s">
        <v>23</v>
      </c>
      <c r="D52" s="25">
        <v>26789.5</v>
      </c>
      <c r="E52" s="26"/>
      <c r="F52" s="25">
        <f t="shared" si="0"/>
        <v>26789.5</v>
      </c>
      <c r="G52" s="25">
        <v>0</v>
      </c>
      <c r="H52" s="26"/>
      <c r="I52" s="25">
        <f t="shared" si="1"/>
        <v>0</v>
      </c>
      <c r="J52" s="25">
        <v>0</v>
      </c>
      <c r="K52" s="26"/>
      <c r="L52" s="25">
        <f t="shared" si="2"/>
        <v>0</v>
      </c>
      <c r="M52" s="5" t="s">
        <v>64</v>
      </c>
      <c r="O52" s="37"/>
    </row>
    <row r="53" spans="1:15" ht="54" x14ac:dyDescent="0.35">
      <c r="A53" s="22" t="s">
        <v>65</v>
      </c>
      <c r="B53" s="36" t="s">
        <v>66</v>
      </c>
      <c r="C53" s="46" t="s">
        <v>23</v>
      </c>
      <c r="D53" s="25">
        <v>11334.1</v>
      </c>
      <c r="E53" s="26"/>
      <c r="F53" s="25">
        <f t="shared" si="0"/>
        <v>11334.1</v>
      </c>
      <c r="G53" s="25">
        <v>0</v>
      </c>
      <c r="H53" s="26"/>
      <c r="I53" s="25">
        <f t="shared" si="1"/>
        <v>0</v>
      </c>
      <c r="J53" s="25">
        <v>0</v>
      </c>
      <c r="K53" s="26"/>
      <c r="L53" s="25">
        <f t="shared" si="2"/>
        <v>0</v>
      </c>
      <c r="M53" s="5" t="s">
        <v>67</v>
      </c>
      <c r="O53" s="37"/>
    </row>
    <row r="54" spans="1:15" ht="54" x14ac:dyDescent="0.35">
      <c r="A54" s="22" t="s">
        <v>68</v>
      </c>
      <c r="B54" s="36" t="s">
        <v>69</v>
      </c>
      <c r="C54" s="46" t="s">
        <v>23</v>
      </c>
      <c r="D54" s="25">
        <v>4115.1000000000004</v>
      </c>
      <c r="E54" s="26"/>
      <c r="F54" s="25">
        <f t="shared" si="0"/>
        <v>4115.1000000000004</v>
      </c>
      <c r="G54" s="25">
        <v>168427.6</v>
      </c>
      <c r="H54" s="26"/>
      <c r="I54" s="25">
        <f t="shared" si="1"/>
        <v>168427.6</v>
      </c>
      <c r="J54" s="25">
        <v>0</v>
      </c>
      <c r="K54" s="26"/>
      <c r="L54" s="25">
        <f t="shared" si="2"/>
        <v>0</v>
      </c>
      <c r="M54" s="5" t="s">
        <v>70</v>
      </c>
      <c r="O54" s="37"/>
    </row>
    <row r="55" spans="1:15" ht="54" x14ac:dyDescent="0.35">
      <c r="A55" s="22" t="s">
        <v>71</v>
      </c>
      <c r="B55" s="36" t="s">
        <v>72</v>
      </c>
      <c r="C55" s="46" t="s">
        <v>23</v>
      </c>
      <c r="D55" s="25">
        <v>1711.3</v>
      </c>
      <c r="E55" s="26"/>
      <c r="F55" s="25">
        <f t="shared" si="0"/>
        <v>1711.3</v>
      </c>
      <c r="G55" s="25">
        <v>0</v>
      </c>
      <c r="H55" s="26"/>
      <c r="I55" s="25">
        <f t="shared" si="1"/>
        <v>0</v>
      </c>
      <c r="J55" s="25">
        <v>0</v>
      </c>
      <c r="K55" s="26"/>
      <c r="L55" s="25">
        <f t="shared" si="2"/>
        <v>0</v>
      </c>
      <c r="M55" s="5" t="s">
        <v>73</v>
      </c>
      <c r="O55" s="37"/>
    </row>
    <row r="56" spans="1:15" ht="54" x14ac:dyDescent="0.35">
      <c r="A56" s="22" t="s">
        <v>74</v>
      </c>
      <c r="B56" s="36" t="s">
        <v>75</v>
      </c>
      <c r="C56" s="38" t="s">
        <v>23</v>
      </c>
      <c r="D56" s="25">
        <v>35550.6</v>
      </c>
      <c r="E56" s="26"/>
      <c r="F56" s="25">
        <f t="shared" si="0"/>
        <v>35550.6</v>
      </c>
      <c r="G56" s="25">
        <v>0</v>
      </c>
      <c r="H56" s="26"/>
      <c r="I56" s="25">
        <f t="shared" si="1"/>
        <v>0</v>
      </c>
      <c r="J56" s="25">
        <v>0</v>
      </c>
      <c r="K56" s="26"/>
      <c r="L56" s="25">
        <f t="shared" si="2"/>
        <v>0</v>
      </c>
      <c r="M56" s="5" t="s">
        <v>76</v>
      </c>
      <c r="O56" s="37"/>
    </row>
    <row r="57" spans="1:15" ht="72" x14ac:dyDescent="0.35">
      <c r="A57" s="22" t="s">
        <v>77</v>
      </c>
      <c r="B57" s="36" t="s">
        <v>78</v>
      </c>
      <c r="C57" s="46" t="s">
        <v>79</v>
      </c>
      <c r="D57" s="25">
        <v>39000</v>
      </c>
      <c r="E57" s="26"/>
      <c r="F57" s="25">
        <f t="shared" si="0"/>
        <v>39000</v>
      </c>
      <c r="G57" s="25">
        <v>0</v>
      </c>
      <c r="H57" s="26"/>
      <c r="I57" s="25">
        <f t="shared" si="1"/>
        <v>0</v>
      </c>
      <c r="J57" s="25">
        <v>0</v>
      </c>
      <c r="K57" s="26"/>
      <c r="L57" s="25">
        <f t="shared" si="2"/>
        <v>0</v>
      </c>
      <c r="M57" s="5" t="s">
        <v>80</v>
      </c>
      <c r="O57" s="37"/>
    </row>
    <row r="58" spans="1:15" ht="72" x14ac:dyDescent="0.35">
      <c r="A58" s="22" t="s">
        <v>81</v>
      </c>
      <c r="B58" s="36" t="s">
        <v>82</v>
      </c>
      <c r="C58" s="46" t="s">
        <v>79</v>
      </c>
      <c r="D58" s="25">
        <v>0</v>
      </c>
      <c r="E58" s="26"/>
      <c r="F58" s="25">
        <f t="shared" si="0"/>
        <v>0</v>
      </c>
      <c r="G58" s="25">
        <v>55200</v>
      </c>
      <c r="H58" s="26"/>
      <c r="I58" s="25">
        <f t="shared" si="1"/>
        <v>55200</v>
      </c>
      <c r="J58" s="25">
        <v>0</v>
      </c>
      <c r="K58" s="26"/>
      <c r="L58" s="25">
        <f t="shared" si="2"/>
        <v>0</v>
      </c>
      <c r="M58" s="5" t="s">
        <v>83</v>
      </c>
      <c r="O58" s="37"/>
    </row>
    <row r="59" spans="1:15" ht="72" x14ac:dyDescent="0.35">
      <c r="A59" s="22" t="s">
        <v>84</v>
      </c>
      <c r="B59" s="36" t="s">
        <v>85</v>
      </c>
      <c r="C59" s="38" t="s">
        <v>79</v>
      </c>
      <c r="D59" s="25">
        <v>94706</v>
      </c>
      <c r="E59" s="26"/>
      <c r="F59" s="25">
        <f t="shared" si="0"/>
        <v>94706</v>
      </c>
      <c r="G59" s="25">
        <v>0</v>
      </c>
      <c r="H59" s="26"/>
      <c r="I59" s="25">
        <f t="shared" si="1"/>
        <v>0</v>
      </c>
      <c r="J59" s="25">
        <v>0</v>
      </c>
      <c r="K59" s="26"/>
      <c r="L59" s="25">
        <f t="shared" si="2"/>
        <v>0</v>
      </c>
      <c r="M59" s="5" t="s">
        <v>86</v>
      </c>
      <c r="O59" s="37"/>
    </row>
    <row r="60" spans="1:15" ht="72" x14ac:dyDescent="0.35">
      <c r="A60" s="22" t="s">
        <v>87</v>
      </c>
      <c r="B60" s="36" t="s">
        <v>88</v>
      </c>
      <c r="C60" s="46" t="s">
        <v>79</v>
      </c>
      <c r="D60" s="25">
        <v>38918</v>
      </c>
      <c r="E60" s="26"/>
      <c r="F60" s="25">
        <f t="shared" si="0"/>
        <v>38918</v>
      </c>
      <c r="G60" s="25">
        <v>0</v>
      </c>
      <c r="H60" s="26"/>
      <c r="I60" s="25">
        <f t="shared" si="1"/>
        <v>0</v>
      </c>
      <c r="J60" s="25">
        <v>0</v>
      </c>
      <c r="K60" s="26"/>
      <c r="L60" s="25">
        <f t="shared" si="2"/>
        <v>0</v>
      </c>
      <c r="M60" s="5" t="s">
        <v>89</v>
      </c>
      <c r="O60" s="37"/>
    </row>
    <row r="61" spans="1:15" ht="72" x14ac:dyDescent="0.35">
      <c r="A61" s="22" t="s">
        <v>90</v>
      </c>
      <c r="B61" s="36" t="s">
        <v>91</v>
      </c>
      <c r="C61" s="46" t="s">
        <v>79</v>
      </c>
      <c r="D61" s="25">
        <v>25020</v>
      </c>
      <c r="E61" s="26"/>
      <c r="F61" s="25">
        <f t="shared" si="0"/>
        <v>25020</v>
      </c>
      <c r="G61" s="25">
        <v>0</v>
      </c>
      <c r="H61" s="26"/>
      <c r="I61" s="25">
        <f t="shared" si="1"/>
        <v>0</v>
      </c>
      <c r="J61" s="25">
        <v>0</v>
      </c>
      <c r="K61" s="26"/>
      <c r="L61" s="25">
        <f t="shared" si="2"/>
        <v>0</v>
      </c>
      <c r="M61" s="5" t="s">
        <v>92</v>
      </c>
      <c r="O61" s="37"/>
    </row>
    <row r="62" spans="1:15" ht="72" x14ac:dyDescent="0.35">
      <c r="A62" s="22" t="s">
        <v>93</v>
      </c>
      <c r="B62" s="36" t="s">
        <v>94</v>
      </c>
      <c r="C62" s="38" t="s">
        <v>79</v>
      </c>
      <c r="D62" s="25">
        <v>0</v>
      </c>
      <c r="E62" s="26"/>
      <c r="F62" s="25">
        <f t="shared" si="0"/>
        <v>0</v>
      </c>
      <c r="G62" s="25">
        <v>21844</v>
      </c>
      <c r="H62" s="26"/>
      <c r="I62" s="25">
        <f t="shared" si="1"/>
        <v>21844</v>
      </c>
      <c r="J62" s="25">
        <v>0</v>
      </c>
      <c r="K62" s="26"/>
      <c r="L62" s="25">
        <f t="shared" si="2"/>
        <v>0</v>
      </c>
      <c r="M62" s="5" t="s">
        <v>95</v>
      </c>
      <c r="O62" s="37"/>
    </row>
    <row r="63" spans="1:15" ht="72" x14ac:dyDescent="0.35">
      <c r="A63" s="22" t="s">
        <v>96</v>
      </c>
      <c r="B63" s="36" t="s">
        <v>97</v>
      </c>
      <c r="C63" s="46" t="s">
        <v>79</v>
      </c>
      <c r="D63" s="25">
        <v>1235.5999999999999</v>
      </c>
      <c r="E63" s="26"/>
      <c r="F63" s="25">
        <f t="shared" si="0"/>
        <v>1235.5999999999999</v>
      </c>
      <c r="G63" s="25">
        <v>0</v>
      </c>
      <c r="H63" s="26"/>
      <c r="I63" s="25">
        <f t="shared" si="1"/>
        <v>0</v>
      </c>
      <c r="J63" s="25">
        <v>0</v>
      </c>
      <c r="K63" s="26"/>
      <c r="L63" s="25">
        <f t="shared" si="2"/>
        <v>0</v>
      </c>
      <c r="M63" s="5" t="s">
        <v>98</v>
      </c>
      <c r="O63" s="37"/>
    </row>
    <row r="64" spans="1:15" ht="72" hidden="1" x14ac:dyDescent="0.35">
      <c r="A64" s="22" t="s">
        <v>99</v>
      </c>
      <c r="B64" s="36" t="s">
        <v>100</v>
      </c>
      <c r="C64" s="46" t="s">
        <v>79</v>
      </c>
      <c r="D64" s="25">
        <v>3660</v>
      </c>
      <c r="E64" s="26">
        <v>-3660</v>
      </c>
      <c r="F64" s="25">
        <f t="shared" si="0"/>
        <v>0</v>
      </c>
      <c r="G64" s="25">
        <v>0</v>
      </c>
      <c r="H64" s="26"/>
      <c r="I64" s="25">
        <f t="shared" si="1"/>
        <v>0</v>
      </c>
      <c r="J64" s="25">
        <v>0</v>
      </c>
      <c r="K64" s="26"/>
      <c r="L64" s="25">
        <f t="shared" si="2"/>
        <v>0</v>
      </c>
      <c r="M64" s="5" t="s">
        <v>101</v>
      </c>
      <c r="N64" s="6" t="s">
        <v>17</v>
      </c>
      <c r="O64" s="37"/>
    </row>
    <row r="65" spans="1:15" ht="54" x14ac:dyDescent="0.35">
      <c r="A65" s="22" t="s">
        <v>99</v>
      </c>
      <c r="B65" s="36" t="s">
        <v>102</v>
      </c>
      <c r="C65" s="46" t="s">
        <v>103</v>
      </c>
      <c r="D65" s="25">
        <f>D67+D68+D69</f>
        <v>2397451.1</v>
      </c>
      <c r="E65" s="26">
        <f>E67+E68+E69</f>
        <v>0</v>
      </c>
      <c r="F65" s="25">
        <f t="shared" si="0"/>
        <v>2397451.1</v>
      </c>
      <c r="G65" s="25">
        <f>G67+G68+G69</f>
        <v>2126902.7999999998</v>
      </c>
      <c r="H65" s="26">
        <f>H67+H68+H69</f>
        <v>0</v>
      </c>
      <c r="I65" s="25">
        <f t="shared" si="1"/>
        <v>2126902.7999999998</v>
      </c>
      <c r="J65" s="25">
        <f>J67+J68+J69</f>
        <v>2147547.7000000002</v>
      </c>
      <c r="K65" s="26">
        <f>K67+K68+K69</f>
        <v>0</v>
      </c>
      <c r="L65" s="25">
        <f t="shared" si="2"/>
        <v>2147547.7000000002</v>
      </c>
      <c r="O65" s="37"/>
    </row>
    <row r="66" spans="1:15" x14ac:dyDescent="0.35">
      <c r="A66" s="22"/>
      <c r="B66" s="36" t="s">
        <v>15</v>
      </c>
      <c r="C66" s="46"/>
      <c r="D66" s="25"/>
      <c r="E66" s="26"/>
      <c r="F66" s="25"/>
      <c r="G66" s="25"/>
      <c r="H66" s="26"/>
      <c r="I66" s="25"/>
      <c r="J66" s="25"/>
      <c r="K66" s="26"/>
      <c r="L66" s="25"/>
      <c r="O66" s="37"/>
    </row>
    <row r="67" spans="1:15" hidden="1" x14ac:dyDescent="0.35">
      <c r="A67" s="22"/>
      <c r="B67" s="40" t="s">
        <v>16</v>
      </c>
      <c r="C67" s="46"/>
      <c r="D67" s="25">
        <v>1123689.3999999999</v>
      </c>
      <c r="E67" s="26"/>
      <c r="F67" s="25">
        <f t="shared" si="0"/>
        <v>1123689.3999999999</v>
      </c>
      <c r="G67" s="25">
        <v>800000</v>
      </c>
      <c r="H67" s="26"/>
      <c r="I67" s="25">
        <f t="shared" si="1"/>
        <v>800000</v>
      </c>
      <c r="J67" s="25">
        <v>800000</v>
      </c>
      <c r="K67" s="26"/>
      <c r="L67" s="25">
        <f t="shared" si="2"/>
        <v>800000</v>
      </c>
      <c r="M67" s="5" t="s">
        <v>104</v>
      </c>
      <c r="N67" s="6" t="s">
        <v>17</v>
      </c>
      <c r="O67" s="37"/>
    </row>
    <row r="68" spans="1:15" x14ac:dyDescent="0.35">
      <c r="A68" s="22"/>
      <c r="B68" s="36" t="s">
        <v>18</v>
      </c>
      <c r="C68" s="49" t="s">
        <v>14</v>
      </c>
      <c r="D68" s="25">
        <v>488869.8</v>
      </c>
      <c r="E68" s="26"/>
      <c r="F68" s="25">
        <f t="shared" si="0"/>
        <v>488869.8</v>
      </c>
      <c r="G68" s="25">
        <v>440906.7</v>
      </c>
      <c r="H68" s="26"/>
      <c r="I68" s="25">
        <f t="shared" si="1"/>
        <v>440906.7</v>
      </c>
      <c r="J68" s="25">
        <v>539524.6</v>
      </c>
      <c r="K68" s="26"/>
      <c r="L68" s="25">
        <f t="shared" si="2"/>
        <v>539524.6</v>
      </c>
      <c r="O68" s="37"/>
    </row>
    <row r="69" spans="1:15" x14ac:dyDescent="0.35">
      <c r="A69" s="22"/>
      <c r="B69" s="36" t="s">
        <v>19</v>
      </c>
      <c r="C69" s="49" t="s">
        <v>14</v>
      </c>
      <c r="D69" s="25">
        <v>784891.9</v>
      </c>
      <c r="E69" s="26"/>
      <c r="F69" s="25">
        <f t="shared" si="0"/>
        <v>784891.9</v>
      </c>
      <c r="G69" s="25">
        <v>885996.1</v>
      </c>
      <c r="H69" s="26"/>
      <c r="I69" s="25">
        <f t="shared" si="1"/>
        <v>885996.1</v>
      </c>
      <c r="J69" s="25">
        <v>808023.1</v>
      </c>
      <c r="K69" s="26"/>
      <c r="L69" s="25">
        <f t="shared" si="2"/>
        <v>808023.1</v>
      </c>
      <c r="M69" s="5" t="s">
        <v>105</v>
      </c>
      <c r="O69" s="37"/>
    </row>
    <row r="70" spans="1:15" ht="108" x14ac:dyDescent="0.35">
      <c r="A70" s="22" t="s">
        <v>106</v>
      </c>
      <c r="B70" s="36" t="s">
        <v>107</v>
      </c>
      <c r="C70" s="46" t="s">
        <v>103</v>
      </c>
      <c r="D70" s="25">
        <f>D72</f>
        <v>300135</v>
      </c>
      <c r="E70" s="26">
        <f>E72</f>
        <v>0</v>
      </c>
      <c r="F70" s="25">
        <f t="shared" si="0"/>
        <v>300135</v>
      </c>
      <c r="G70" s="25">
        <f>G72</f>
        <v>411803.8</v>
      </c>
      <c r="H70" s="26">
        <f>H72</f>
        <v>0</v>
      </c>
      <c r="I70" s="25">
        <f t="shared" si="1"/>
        <v>411803.8</v>
      </c>
      <c r="J70" s="25">
        <f>J72</f>
        <v>410933.2</v>
      </c>
      <c r="K70" s="26">
        <f>K72</f>
        <v>0</v>
      </c>
      <c r="L70" s="25">
        <f t="shared" si="2"/>
        <v>410933.2</v>
      </c>
      <c r="O70" s="37"/>
    </row>
    <row r="71" spans="1:15" x14ac:dyDescent="0.35">
      <c r="A71" s="22"/>
      <c r="B71" s="36" t="s">
        <v>15</v>
      </c>
      <c r="C71" s="46"/>
      <c r="D71" s="25"/>
      <c r="E71" s="26"/>
      <c r="F71" s="25"/>
      <c r="G71" s="25"/>
      <c r="H71" s="26"/>
      <c r="I71" s="25"/>
      <c r="J71" s="25"/>
      <c r="K71" s="26"/>
      <c r="L71" s="25"/>
      <c r="O71" s="37"/>
    </row>
    <row r="72" spans="1:15" x14ac:dyDescent="0.35">
      <c r="A72" s="22"/>
      <c r="B72" s="36" t="s">
        <v>18</v>
      </c>
      <c r="C72" s="49" t="s">
        <v>14</v>
      </c>
      <c r="D72" s="25">
        <v>300135</v>
      </c>
      <c r="E72" s="26"/>
      <c r="F72" s="25">
        <f t="shared" si="0"/>
        <v>300135</v>
      </c>
      <c r="G72" s="25">
        <v>411803.8</v>
      </c>
      <c r="H72" s="26"/>
      <c r="I72" s="25">
        <f t="shared" si="1"/>
        <v>411803.8</v>
      </c>
      <c r="J72" s="25">
        <v>410933.2</v>
      </c>
      <c r="K72" s="26"/>
      <c r="L72" s="25">
        <f t="shared" si="2"/>
        <v>410933.2</v>
      </c>
      <c r="M72" s="5" t="s">
        <v>108</v>
      </c>
      <c r="O72" s="37"/>
    </row>
    <row r="73" spans="1:15" ht="54" x14ac:dyDescent="0.35">
      <c r="A73" s="22" t="s">
        <v>109</v>
      </c>
      <c r="B73" s="36" t="s">
        <v>110</v>
      </c>
      <c r="C73" s="46" t="s">
        <v>103</v>
      </c>
      <c r="D73" s="25">
        <f>D75+D76</f>
        <v>321021.40000000002</v>
      </c>
      <c r="E73" s="26">
        <f>E75+E76</f>
        <v>0</v>
      </c>
      <c r="F73" s="25">
        <f t="shared" si="0"/>
        <v>321021.40000000002</v>
      </c>
      <c r="G73" s="25">
        <f>G75+G76</f>
        <v>322702.2</v>
      </c>
      <c r="H73" s="26">
        <f>H75+H76</f>
        <v>0</v>
      </c>
      <c r="I73" s="25">
        <f t="shared" si="1"/>
        <v>322702.2</v>
      </c>
      <c r="J73" s="25">
        <f>J75+J76</f>
        <v>246495.09999999998</v>
      </c>
      <c r="K73" s="26">
        <f>K75+K76</f>
        <v>0</v>
      </c>
      <c r="L73" s="25">
        <f t="shared" si="2"/>
        <v>246495.09999999998</v>
      </c>
      <c r="O73" s="37"/>
    </row>
    <row r="74" spans="1:15" x14ac:dyDescent="0.35">
      <c r="A74" s="22"/>
      <c r="B74" s="36" t="s">
        <v>15</v>
      </c>
      <c r="C74" s="46"/>
      <c r="D74" s="25"/>
      <c r="E74" s="26"/>
      <c r="F74" s="25"/>
      <c r="G74" s="25"/>
      <c r="H74" s="26"/>
      <c r="I74" s="25"/>
      <c r="J74" s="25"/>
      <c r="K74" s="26"/>
      <c r="L74" s="25"/>
      <c r="O74" s="37"/>
    </row>
    <row r="75" spans="1:15" x14ac:dyDescent="0.35">
      <c r="A75" s="22"/>
      <c r="B75" s="36" t="s">
        <v>18</v>
      </c>
      <c r="C75" s="49" t="s">
        <v>14</v>
      </c>
      <c r="D75" s="25">
        <v>80255.399999999994</v>
      </c>
      <c r="E75" s="26"/>
      <c r="F75" s="25">
        <f t="shared" si="0"/>
        <v>80255.399999999994</v>
      </c>
      <c r="G75" s="25">
        <v>80675.5</v>
      </c>
      <c r="H75" s="26"/>
      <c r="I75" s="25">
        <f t="shared" si="1"/>
        <v>80675.5</v>
      </c>
      <c r="J75" s="25">
        <v>61623.8</v>
      </c>
      <c r="K75" s="26"/>
      <c r="L75" s="25">
        <f t="shared" si="2"/>
        <v>61623.8</v>
      </c>
      <c r="M75" s="5" t="s">
        <v>111</v>
      </c>
      <c r="O75" s="37"/>
    </row>
    <row r="76" spans="1:15" x14ac:dyDescent="0.35">
      <c r="A76" s="22"/>
      <c r="B76" s="36" t="s">
        <v>19</v>
      </c>
      <c r="C76" s="49" t="s">
        <v>14</v>
      </c>
      <c r="D76" s="25">
        <v>240766</v>
      </c>
      <c r="E76" s="26"/>
      <c r="F76" s="25">
        <f t="shared" si="0"/>
        <v>240766</v>
      </c>
      <c r="G76" s="25">
        <v>242026.7</v>
      </c>
      <c r="H76" s="26"/>
      <c r="I76" s="25">
        <f t="shared" si="1"/>
        <v>242026.7</v>
      </c>
      <c r="J76" s="25">
        <v>184871.3</v>
      </c>
      <c r="K76" s="26"/>
      <c r="L76" s="25">
        <f t="shared" si="2"/>
        <v>184871.3</v>
      </c>
      <c r="M76" s="5" t="s">
        <v>111</v>
      </c>
      <c r="O76" s="37"/>
    </row>
    <row r="77" spans="1:15" ht="54" x14ac:dyDescent="0.35">
      <c r="A77" s="22" t="s">
        <v>112</v>
      </c>
      <c r="B77" s="36" t="s">
        <v>113</v>
      </c>
      <c r="C77" s="54" t="s">
        <v>23</v>
      </c>
      <c r="D77" s="25"/>
      <c r="E77" s="26"/>
      <c r="F77" s="25">
        <f t="shared" si="0"/>
        <v>0</v>
      </c>
      <c r="G77" s="25"/>
      <c r="H77" s="55">
        <f>14846.2+247.4</f>
        <v>15093.6</v>
      </c>
      <c r="I77" s="25">
        <f t="shared" si="1"/>
        <v>15093.6</v>
      </c>
      <c r="J77" s="25"/>
      <c r="K77" s="26"/>
      <c r="L77" s="25">
        <f t="shared" si="2"/>
        <v>0</v>
      </c>
      <c r="M77" s="56" t="s">
        <v>114</v>
      </c>
      <c r="O77" s="37"/>
    </row>
    <row r="78" spans="1:15" ht="54" x14ac:dyDescent="0.35">
      <c r="A78" s="22" t="s">
        <v>115</v>
      </c>
      <c r="B78" s="36" t="s">
        <v>116</v>
      </c>
      <c r="C78" s="38" t="s">
        <v>23</v>
      </c>
      <c r="D78" s="25"/>
      <c r="E78" s="26"/>
      <c r="F78" s="25">
        <f t="shared" si="0"/>
        <v>0</v>
      </c>
      <c r="G78" s="25"/>
      <c r="H78" s="26">
        <f>4003+66.7</f>
        <v>4069.7</v>
      </c>
      <c r="I78" s="25">
        <f t="shared" si="1"/>
        <v>4069.7</v>
      </c>
      <c r="J78" s="25"/>
      <c r="K78" s="26"/>
      <c r="L78" s="25">
        <f t="shared" si="2"/>
        <v>0</v>
      </c>
      <c r="M78" s="56" t="s">
        <v>117</v>
      </c>
      <c r="O78" s="37"/>
    </row>
    <row r="79" spans="1:15" ht="54" x14ac:dyDescent="0.35">
      <c r="A79" s="22" t="s">
        <v>118</v>
      </c>
      <c r="B79" s="36" t="s">
        <v>119</v>
      </c>
      <c r="C79" s="54" t="s">
        <v>23</v>
      </c>
      <c r="D79" s="25"/>
      <c r="E79" s="55">
        <f>15746.5+393</f>
        <v>16139.5</v>
      </c>
      <c r="F79" s="25">
        <f t="shared" ref="F79:F107" si="3">D79+E79</f>
        <v>16139.5</v>
      </c>
      <c r="G79" s="25"/>
      <c r="H79" s="26"/>
      <c r="I79" s="25">
        <f t="shared" ref="I79:I107" si="4">G79+H79</f>
        <v>0</v>
      </c>
      <c r="J79" s="25"/>
      <c r="K79" s="26"/>
      <c r="L79" s="25">
        <f t="shared" ref="L79:L107" si="5">J79+K79</f>
        <v>0</v>
      </c>
      <c r="M79" s="56" t="s">
        <v>120</v>
      </c>
      <c r="O79" s="37"/>
    </row>
    <row r="80" spans="1:15" ht="54" x14ac:dyDescent="0.35">
      <c r="A80" s="22" t="s">
        <v>121</v>
      </c>
      <c r="B80" s="36" t="s">
        <v>122</v>
      </c>
      <c r="C80" s="38" t="s">
        <v>23</v>
      </c>
      <c r="D80" s="25"/>
      <c r="E80" s="26">
        <f>28666.1+477.7</f>
        <v>29143.8</v>
      </c>
      <c r="F80" s="25">
        <f t="shared" si="3"/>
        <v>29143.8</v>
      </c>
      <c r="G80" s="25"/>
      <c r="H80" s="26"/>
      <c r="I80" s="25">
        <f t="shared" si="4"/>
        <v>0</v>
      </c>
      <c r="J80" s="25"/>
      <c r="K80" s="26"/>
      <c r="L80" s="25">
        <f t="shared" si="5"/>
        <v>0</v>
      </c>
      <c r="M80" s="56" t="s">
        <v>123</v>
      </c>
      <c r="O80" s="37"/>
    </row>
    <row r="81" spans="1:15" ht="54" x14ac:dyDescent="0.35">
      <c r="A81" s="22" t="s">
        <v>124</v>
      </c>
      <c r="B81" s="36" t="s">
        <v>125</v>
      </c>
      <c r="C81" s="38" t="s">
        <v>23</v>
      </c>
      <c r="D81" s="25"/>
      <c r="E81" s="55">
        <v>16257</v>
      </c>
      <c r="F81" s="25">
        <f t="shared" si="3"/>
        <v>16257</v>
      </c>
      <c r="G81" s="25"/>
      <c r="H81" s="26"/>
      <c r="I81" s="25">
        <f t="shared" si="4"/>
        <v>0</v>
      </c>
      <c r="J81" s="25"/>
      <c r="K81" s="26"/>
      <c r="L81" s="25">
        <f t="shared" si="5"/>
        <v>0</v>
      </c>
      <c r="M81" s="56" t="s">
        <v>126</v>
      </c>
      <c r="O81" s="37"/>
    </row>
    <row r="82" spans="1:15" ht="54" x14ac:dyDescent="0.35">
      <c r="A82" s="22" t="s">
        <v>127</v>
      </c>
      <c r="B82" s="36" t="s">
        <v>128</v>
      </c>
      <c r="C82" s="38" t="s">
        <v>23</v>
      </c>
      <c r="D82" s="25"/>
      <c r="E82" s="26">
        <v>0</v>
      </c>
      <c r="F82" s="25">
        <f t="shared" si="3"/>
        <v>0</v>
      </c>
      <c r="G82" s="25"/>
      <c r="H82" s="55">
        <v>24394.7</v>
      </c>
      <c r="I82" s="25">
        <f t="shared" si="4"/>
        <v>24394.7</v>
      </c>
      <c r="J82" s="25"/>
      <c r="K82" s="26"/>
      <c r="L82" s="25">
        <f t="shared" si="5"/>
        <v>0</v>
      </c>
      <c r="M82" s="56" t="s">
        <v>129</v>
      </c>
      <c r="O82" s="37"/>
    </row>
    <row r="83" spans="1:15" s="14" customFormat="1" ht="33.75" customHeight="1" x14ac:dyDescent="0.25">
      <c r="A83" s="15"/>
      <c r="B83" s="16" t="s">
        <v>130</v>
      </c>
      <c r="C83" s="17" t="s">
        <v>14</v>
      </c>
      <c r="D83" s="18">
        <f>D92+D88+D87</f>
        <v>300522</v>
      </c>
      <c r="E83" s="19">
        <f>E92+E88+E87</f>
        <v>0</v>
      </c>
      <c r="F83" s="18">
        <f t="shared" si="3"/>
        <v>300522</v>
      </c>
      <c r="G83" s="18">
        <f>G92+G88+G87</f>
        <v>878982.8</v>
      </c>
      <c r="H83" s="19">
        <f>H92+H88+H87</f>
        <v>0</v>
      </c>
      <c r="I83" s="18">
        <f t="shared" si="4"/>
        <v>878982.8</v>
      </c>
      <c r="J83" s="18">
        <f>J92+J88+J87</f>
        <v>0</v>
      </c>
      <c r="K83" s="19">
        <f>K92+K88+K87</f>
        <v>0</v>
      </c>
      <c r="L83" s="18">
        <f t="shared" si="5"/>
        <v>0</v>
      </c>
      <c r="M83" s="20"/>
      <c r="N83" s="21"/>
    </row>
    <row r="84" spans="1:15" x14ac:dyDescent="0.35">
      <c r="A84" s="22"/>
      <c r="B84" s="36" t="s">
        <v>15</v>
      </c>
      <c r="C84" s="36"/>
      <c r="D84" s="25"/>
      <c r="E84" s="26"/>
      <c r="F84" s="25"/>
      <c r="G84" s="25"/>
      <c r="H84" s="26"/>
      <c r="I84" s="25"/>
      <c r="J84" s="25"/>
      <c r="K84" s="26"/>
      <c r="L84" s="25"/>
      <c r="O84" s="37"/>
    </row>
    <row r="85" spans="1:15" s="27" customFormat="1" hidden="1" x14ac:dyDescent="0.35">
      <c r="A85" s="28"/>
      <c r="B85" s="57" t="s">
        <v>16</v>
      </c>
      <c r="C85" s="57"/>
      <c r="D85" s="51">
        <f>D87+D90+D92</f>
        <v>300522</v>
      </c>
      <c r="E85" s="26">
        <f>E87+E90+E92</f>
        <v>0</v>
      </c>
      <c r="F85" s="51">
        <f t="shared" si="3"/>
        <v>300522</v>
      </c>
      <c r="G85" s="51">
        <f>G87+G90+G92</f>
        <v>478982.8</v>
      </c>
      <c r="H85" s="26">
        <f>H87+H90+H92</f>
        <v>0</v>
      </c>
      <c r="I85" s="51">
        <f t="shared" si="4"/>
        <v>478982.8</v>
      </c>
      <c r="J85" s="51">
        <f>J87+J90+J92</f>
        <v>0</v>
      </c>
      <c r="K85" s="26">
        <f>K87+K90+K92</f>
        <v>0</v>
      </c>
      <c r="L85" s="51">
        <f t="shared" si="5"/>
        <v>0</v>
      </c>
      <c r="M85" s="52"/>
      <c r="N85" s="34" t="s">
        <v>17</v>
      </c>
      <c r="O85" s="35"/>
    </row>
    <row r="86" spans="1:15" x14ac:dyDescent="0.35">
      <c r="A86" s="22"/>
      <c r="B86" s="36" t="s">
        <v>18</v>
      </c>
      <c r="C86" s="45" t="s">
        <v>14</v>
      </c>
      <c r="D86" s="25">
        <f>D91</f>
        <v>0</v>
      </c>
      <c r="E86" s="26">
        <f>E91</f>
        <v>0</v>
      </c>
      <c r="F86" s="25">
        <f t="shared" si="3"/>
        <v>0</v>
      </c>
      <c r="G86" s="25">
        <f>G91</f>
        <v>400000</v>
      </c>
      <c r="H86" s="26">
        <f>H91</f>
        <v>0</v>
      </c>
      <c r="I86" s="25">
        <f t="shared" si="4"/>
        <v>400000</v>
      </c>
      <c r="J86" s="25">
        <f>J91</f>
        <v>0</v>
      </c>
      <c r="K86" s="26">
        <f>K91</f>
        <v>0</v>
      </c>
      <c r="L86" s="25">
        <f t="shared" si="5"/>
        <v>0</v>
      </c>
      <c r="O86" s="37"/>
    </row>
    <row r="87" spans="1:15" ht="54" x14ac:dyDescent="0.35">
      <c r="A87" s="22" t="s">
        <v>131</v>
      </c>
      <c r="B87" s="36" t="s">
        <v>132</v>
      </c>
      <c r="C87" s="38" t="s">
        <v>23</v>
      </c>
      <c r="D87" s="25">
        <v>136122</v>
      </c>
      <c r="E87" s="26"/>
      <c r="F87" s="25">
        <f t="shared" si="3"/>
        <v>136122</v>
      </c>
      <c r="G87" s="25">
        <v>0</v>
      </c>
      <c r="H87" s="26"/>
      <c r="I87" s="25">
        <f t="shared" si="4"/>
        <v>0</v>
      </c>
      <c r="J87" s="25">
        <v>0</v>
      </c>
      <c r="K87" s="26"/>
      <c r="L87" s="25">
        <f t="shared" si="5"/>
        <v>0</v>
      </c>
      <c r="M87" s="5" t="s">
        <v>133</v>
      </c>
      <c r="O87" s="37"/>
    </row>
    <row r="88" spans="1:15" ht="54" x14ac:dyDescent="0.35">
      <c r="A88" s="22" t="s">
        <v>134</v>
      </c>
      <c r="B88" s="36" t="s">
        <v>135</v>
      </c>
      <c r="C88" s="38" t="s">
        <v>136</v>
      </c>
      <c r="D88" s="25">
        <f>D90+D91</f>
        <v>164400</v>
      </c>
      <c r="E88" s="26">
        <f>E90+E91</f>
        <v>0</v>
      </c>
      <c r="F88" s="25">
        <f t="shared" si="3"/>
        <v>164400</v>
      </c>
      <c r="G88" s="25">
        <f>G90+G91</f>
        <v>400000</v>
      </c>
      <c r="H88" s="26">
        <f>H90+H91</f>
        <v>0</v>
      </c>
      <c r="I88" s="25">
        <f t="shared" si="4"/>
        <v>400000</v>
      </c>
      <c r="J88" s="25">
        <f>J90+J91</f>
        <v>0</v>
      </c>
      <c r="K88" s="26">
        <f>K90+K91</f>
        <v>0</v>
      </c>
      <c r="L88" s="25">
        <f t="shared" si="5"/>
        <v>0</v>
      </c>
      <c r="O88" s="37"/>
    </row>
    <row r="89" spans="1:15" x14ac:dyDescent="0.35">
      <c r="A89" s="22"/>
      <c r="B89" s="36" t="s">
        <v>15</v>
      </c>
      <c r="C89" s="36"/>
      <c r="D89" s="25"/>
      <c r="E89" s="26"/>
      <c r="F89" s="25"/>
      <c r="G89" s="25"/>
      <c r="H89" s="26"/>
      <c r="I89" s="25"/>
      <c r="J89" s="25"/>
      <c r="K89" s="26"/>
      <c r="L89" s="25"/>
      <c r="O89" s="37"/>
    </row>
    <row r="90" spans="1:15" hidden="1" x14ac:dyDescent="0.35">
      <c r="A90" s="22"/>
      <c r="B90" s="47" t="s">
        <v>16</v>
      </c>
      <c r="C90" s="36"/>
      <c r="D90" s="25">
        <v>164400</v>
      </c>
      <c r="E90" s="26"/>
      <c r="F90" s="25">
        <f t="shared" si="3"/>
        <v>164400</v>
      </c>
      <c r="G90" s="25">
        <v>0</v>
      </c>
      <c r="H90" s="26"/>
      <c r="I90" s="25">
        <f t="shared" si="4"/>
        <v>0</v>
      </c>
      <c r="J90" s="25">
        <v>0</v>
      </c>
      <c r="K90" s="26"/>
      <c r="L90" s="25">
        <f t="shared" si="5"/>
        <v>0</v>
      </c>
      <c r="M90" s="42" t="s">
        <v>137</v>
      </c>
      <c r="N90" s="6" t="s">
        <v>17</v>
      </c>
      <c r="O90" s="37"/>
    </row>
    <row r="91" spans="1:15" x14ac:dyDescent="0.35">
      <c r="A91" s="22"/>
      <c r="B91" s="36" t="s">
        <v>18</v>
      </c>
      <c r="C91" s="45" t="s">
        <v>14</v>
      </c>
      <c r="D91" s="25">
        <v>0</v>
      </c>
      <c r="E91" s="26"/>
      <c r="F91" s="25">
        <f t="shared" si="3"/>
        <v>0</v>
      </c>
      <c r="G91" s="25">
        <v>400000</v>
      </c>
      <c r="H91" s="26"/>
      <c r="I91" s="25">
        <f t="shared" si="4"/>
        <v>400000</v>
      </c>
      <c r="J91" s="25">
        <v>0</v>
      </c>
      <c r="K91" s="26"/>
      <c r="L91" s="25">
        <f t="shared" si="5"/>
        <v>0</v>
      </c>
      <c r="M91" s="5" t="s">
        <v>137</v>
      </c>
      <c r="O91" s="37"/>
    </row>
    <row r="92" spans="1:15" ht="54" x14ac:dyDescent="0.35">
      <c r="A92" s="22" t="s">
        <v>138</v>
      </c>
      <c r="B92" s="36" t="s">
        <v>139</v>
      </c>
      <c r="C92" s="38" t="s">
        <v>136</v>
      </c>
      <c r="D92" s="25">
        <v>0</v>
      </c>
      <c r="E92" s="26"/>
      <c r="F92" s="25">
        <f t="shared" si="3"/>
        <v>0</v>
      </c>
      <c r="G92" s="25">
        <v>478982.8</v>
      </c>
      <c r="H92" s="26"/>
      <c r="I92" s="25">
        <f t="shared" si="4"/>
        <v>478982.8</v>
      </c>
      <c r="J92" s="25">
        <v>0</v>
      </c>
      <c r="K92" s="26"/>
      <c r="L92" s="25">
        <f t="shared" si="5"/>
        <v>0</v>
      </c>
      <c r="M92" s="5" t="s">
        <v>140</v>
      </c>
      <c r="O92" s="37"/>
    </row>
    <row r="93" spans="1:15" s="14" customFormat="1" ht="33.75" customHeight="1" x14ac:dyDescent="0.25">
      <c r="A93" s="15"/>
      <c r="B93" s="16" t="s">
        <v>141</v>
      </c>
      <c r="C93" s="17" t="s">
        <v>14</v>
      </c>
      <c r="D93" s="18">
        <f>D97+D101+D102+D106+D107+D108+D109+D110+D111+D112+D113+D114+D115</f>
        <v>524262.5</v>
      </c>
      <c r="E93" s="19">
        <f>E97+E101+E102+E106+E107+E108+E109+E110+E111+E112+E113+E114+E115+E116</f>
        <v>80016.800000000003</v>
      </c>
      <c r="F93" s="18">
        <f t="shared" si="3"/>
        <v>604279.30000000005</v>
      </c>
      <c r="G93" s="18">
        <f>G97+G101+G102+G106+G107+G108+G109+G110+G111+G112+G113+G114+G115</f>
        <v>1162736.3</v>
      </c>
      <c r="H93" s="58">
        <f>H97+H101+H102+H106+H107+H108+H109+H110+H111+H112+H113+H114+H115+H116</f>
        <v>0</v>
      </c>
      <c r="I93" s="18">
        <f t="shared" si="4"/>
        <v>1162736.3</v>
      </c>
      <c r="J93" s="18">
        <f>J97+J101+J102+J106+J107+J108+J109+J110+J111+J112+J113+J114+J115</f>
        <v>145103.1</v>
      </c>
      <c r="K93" s="58">
        <f>K97+K101+K102+K106+K107+K108+K109+K110+K111+K112+K113+K114+K115+K116</f>
        <v>0</v>
      </c>
      <c r="L93" s="18">
        <f t="shared" si="5"/>
        <v>145103.1</v>
      </c>
      <c r="M93" s="20"/>
      <c r="N93" s="21"/>
    </row>
    <row r="94" spans="1:15" x14ac:dyDescent="0.35">
      <c r="A94" s="22"/>
      <c r="B94" s="23" t="s">
        <v>15</v>
      </c>
      <c r="C94" s="45"/>
      <c r="D94" s="25"/>
      <c r="E94" s="26"/>
      <c r="F94" s="25"/>
      <c r="G94" s="25"/>
      <c r="H94" s="26"/>
      <c r="I94" s="25"/>
      <c r="J94" s="25"/>
      <c r="K94" s="26"/>
      <c r="L94" s="25"/>
      <c r="O94" s="37"/>
    </row>
    <row r="95" spans="1:15" s="27" customFormat="1" hidden="1" x14ac:dyDescent="0.35">
      <c r="A95" s="28"/>
      <c r="B95" s="29" t="s">
        <v>16</v>
      </c>
      <c r="C95" s="59"/>
      <c r="D95" s="31">
        <f>D99+D101+D104+D106+D107+D108+D109+D110+D111+D112++D113+D114+D115</f>
        <v>494100.8</v>
      </c>
      <c r="E95" s="32">
        <f>E99+E101+E104+E106+E107+E108+E109+E110+E111+E112++E113+E114+E115+E116</f>
        <v>80016.800000000003</v>
      </c>
      <c r="F95" s="31">
        <f t="shared" si="3"/>
        <v>574117.6</v>
      </c>
      <c r="G95" s="31">
        <f>G99+G101+G104+G106+G107+G108+G109+G110+G111+G112++G113+G114+G115</f>
        <v>1162736.3</v>
      </c>
      <c r="H95" s="60">
        <f>H99+H101+H104+H106+H107+H108+H109+H110+H111+H112++H113+H114+H115+H116</f>
        <v>0</v>
      </c>
      <c r="I95" s="31">
        <f t="shared" si="4"/>
        <v>1162736.3</v>
      </c>
      <c r="J95" s="31">
        <f>J99+J101+J104+J106+J107+J108+J109+J110+J111+J112++J113+J114+J115</f>
        <v>0</v>
      </c>
      <c r="K95" s="60">
        <f>K99+K101+K104+K106+K107+K108+K109+K110+K111+K112++K113+K114+K115+K116</f>
        <v>0</v>
      </c>
      <c r="L95" s="31">
        <f t="shared" si="5"/>
        <v>0</v>
      </c>
      <c r="M95" s="33"/>
      <c r="N95" s="34" t="s">
        <v>17</v>
      </c>
      <c r="O95" s="35"/>
    </row>
    <row r="96" spans="1:15" x14ac:dyDescent="0.35">
      <c r="A96" s="22"/>
      <c r="B96" s="36" t="s">
        <v>142</v>
      </c>
      <c r="C96" s="45" t="s">
        <v>14</v>
      </c>
      <c r="D96" s="25">
        <f>D100+D105</f>
        <v>30161.7</v>
      </c>
      <c r="E96" s="26">
        <f>E100+E105</f>
        <v>0</v>
      </c>
      <c r="F96" s="25">
        <f t="shared" si="3"/>
        <v>30161.7</v>
      </c>
      <c r="G96" s="25">
        <f>G100+G105</f>
        <v>0</v>
      </c>
      <c r="H96" s="26">
        <f>H100+H105</f>
        <v>0</v>
      </c>
      <c r="I96" s="25">
        <f t="shared" si="4"/>
        <v>0</v>
      </c>
      <c r="J96" s="25">
        <f>J100+J105</f>
        <v>145103.1</v>
      </c>
      <c r="K96" s="26">
        <f>K100+K105</f>
        <v>0</v>
      </c>
      <c r="L96" s="25">
        <f t="shared" si="5"/>
        <v>145103.1</v>
      </c>
      <c r="O96" s="37"/>
    </row>
    <row r="97" spans="1:15" ht="54" x14ac:dyDescent="0.35">
      <c r="A97" s="22" t="s">
        <v>143</v>
      </c>
      <c r="B97" s="36" t="s">
        <v>144</v>
      </c>
      <c r="C97" s="46" t="s">
        <v>145</v>
      </c>
      <c r="D97" s="25">
        <f>D99+D100</f>
        <v>40215.599999999999</v>
      </c>
      <c r="E97" s="26">
        <f>E99+E100</f>
        <v>82610</v>
      </c>
      <c r="F97" s="25">
        <f t="shared" si="3"/>
        <v>122825.60000000001</v>
      </c>
      <c r="G97" s="25">
        <f>G99+G100</f>
        <v>0</v>
      </c>
      <c r="H97" s="26">
        <f>H99+H100</f>
        <v>0</v>
      </c>
      <c r="I97" s="25">
        <f t="shared" si="4"/>
        <v>0</v>
      </c>
      <c r="J97" s="25">
        <f>J99+J100</f>
        <v>0</v>
      </c>
      <c r="K97" s="26">
        <f>K99+K100</f>
        <v>0</v>
      </c>
      <c r="L97" s="25">
        <f t="shared" si="5"/>
        <v>0</v>
      </c>
      <c r="O97" s="37"/>
    </row>
    <row r="98" spans="1:15" x14ac:dyDescent="0.35">
      <c r="A98" s="22"/>
      <c r="B98" s="36" t="s">
        <v>15</v>
      </c>
      <c r="C98" s="46" t="s">
        <v>146</v>
      </c>
      <c r="D98" s="25"/>
      <c r="E98" s="26"/>
      <c r="F98" s="25"/>
      <c r="G98" s="25"/>
      <c r="H98" s="26"/>
      <c r="I98" s="25"/>
      <c r="J98" s="25"/>
      <c r="K98" s="26"/>
      <c r="L98" s="25"/>
      <c r="O98" s="37"/>
    </row>
    <row r="99" spans="1:15" hidden="1" x14ac:dyDescent="0.35">
      <c r="A99" s="39"/>
      <c r="B99" s="40" t="s">
        <v>16</v>
      </c>
      <c r="C99" s="40"/>
      <c r="D99" s="41">
        <v>10053.9</v>
      </c>
      <c r="E99" s="26">
        <v>82610</v>
      </c>
      <c r="F99" s="41">
        <f t="shared" si="3"/>
        <v>92663.9</v>
      </c>
      <c r="G99" s="41">
        <v>0</v>
      </c>
      <c r="H99" s="26"/>
      <c r="I99" s="41">
        <f t="shared" si="4"/>
        <v>0</v>
      </c>
      <c r="J99" s="41">
        <v>0</v>
      </c>
      <c r="K99" s="26"/>
      <c r="L99" s="41">
        <f t="shared" si="5"/>
        <v>0</v>
      </c>
      <c r="M99" s="5" t="s">
        <v>147</v>
      </c>
      <c r="N99" s="43" t="s">
        <v>17</v>
      </c>
      <c r="O99" s="44"/>
    </row>
    <row r="100" spans="1:15" x14ac:dyDescent="0.35">
      <c r="A100" s="22"/>
      <c r="B100" s="36" t="s">
        <v>142</v>
      </c>
      <c r="C100" s="46" t="s">
        <v>146</v>
      </c>
      <c r="D100" s="25">
        <v>30161.7</v>
      </c>
      <c r="E100" s="26"/>
      <c r="F100" s="25">
        <f t="shared" si="3"/>
        <v>30161.7</v>
      </c>
      <c r="G100" s="25">
        <v>0</v>
      </c>
      <c r="H100" s="26"/>
      <c r="I100" s="25">
        <f t="shared" si="4"/>
        <v>0</v>
      </c>
      <c r="J100" s="25">
        <v>0</v>
      </c>
      <c r="K100" s="26"/>
      <c r="L100" s="25">
        <f t="shared" si="5"/>
        <v>0</v>
      </c>
      <c r="M100" s="5" t="s">
        <v>148</v>
      </c>
      <c r="O100" s="37"/>
    </row>
    <row r="101" spans="1:15" ht="54" x14ac:dyDescent="0.35">
      <c r="A101" s="22" t="s">
        <v>149</v>
      </c>
      <c r="B101" s="36" t="s">
        <v>150</v>
      </c>
      <c r="C101" s="46" t="s">
        <v>145</v>
      </c>
      <c r="D101" s="25">
        <v>5183.8</v>
      </c>
      <c r="E101" s="26"/>
      <c r="F101" s="25">
        <f t="shared" si="3"/>
        <v>5183.8</v>
      </c>
      <c r="G101" s="25">
        <v>118302.5</v>
      </c>
      <c r="H101" s="26"/>
      <c r="I101" s="25">
        <f t="shared" si="4"/>
        <v>118302.5</v>
      </c>
      <c r="J101" s="25">
        <v>0</v>
      </c>
      <c r="K101" s="26"/>
      <c r="L101" s="25">
        <f t="shared" si="5"/>
        <v>0</v>
      </c>
      <c r="M101" s="5" t="s">
        <v>148</v>
      </c>
      <c r="O101" s="37"/>
    </row>
    <row r="102" spans="1:15" ht="54" x14ac:dyDescent="0.35">
      <c r="A102" s="22" t="s">
        <v>151</v>
      </c>
      <c r="B102" s="36" t="s">
        <v>152</v>
      </c>
      <c r="C102" s="46" t="s">
        <v>145</v>
      </c>
      <c r="D102" s="25">
        <f>D104+D105</f>
        <v>14907.1</v>
      </c>
      <c r="E102" s="26">
        <f>E104+E105</f>
        <v>0</v>
      </c>
      <c r="F102" s="25">
        <f t="shared" si="3"/>
        <v>14907.1</v>
      </c>
      <c r="G102" s="25">
        <f>G104+G105</f>
        <v>150000</v>
      </c>
      <c r="H102" s="26">
        <f>H104+H105</f>
        <v>0</v>
      </c>
      <c r="I102" s="25">
        <f t="shared" si="4"/>
        <v>150000</v>
      </c>
      <c r="J102" s="25">
        <f>J104+J105</f>
        <v>145103.1</v>
      </c>
      <c r="K102" s="26">
        <f>K104+K105</f>
        <v>0</v>
      </c>
      <c r="L102" s="25">
        <f t="shared" si="5"/>
        <v>145103.1</v>
      </c>
      <c r="O102" s="37"/>
    </row>
    <row r="103" spans="1:15" x14ac:dyDescent="0.35">
      <c r="A103" s="22"/>
      <c r="B103" s="36" t="s">
        <v>15</v>
      </c>
      <c r="C103" s="46" t="s">
        <v>146</v>
      </c>
      <c r="D103" s="25"/>
      <c r="E103" s="26"/>
      <c r="F103" s="25"/>
      <c r="G103" s="25"/>
      <c r="H103" s="26"/>
      <c r="I103" s="25"/>
      <c r="J103" s="25"/>
      <c r="K103" s="26"/>
      <c r="L103" s="25"/>
      <c r="O103" s="37"/>
    </row>
    <row r="104" spans="1:15" hidden="1" x14ac:dyDescent="0.35">
      <c r="A104" s="22"/>
      <c r="B104" s="40" t="s">
        <v>16</v>
      </c>
      <c r="C104" s="46"/>
      <c r="D104" s="25">
        <v>14907.1</v>
      </c>
      <c r="E104" s="26"/>
      <c r="F104" s="25">
        <f t="shared" si="3"/>
        <v>14907.1</v>
      </c>
      <c r="G104" s="25">
        <v>150000</v>
      </c>
      <c r="H104" s="26"/>
      <c r="I104" s="25">
        <f t="shared" si="4"/>
        <v>150000</v>
      </c>
      <c r="J104" s="25">
        <v>0</v>
      </c>
      <c r="K104" s="26"/>
      <c r="L104" s="25">
        <f t="shared" si="5"/>
        <v>0</v>
      </c>
      <c r="M104" s="42" t="s">
        <v>153</v>
      </c>
      <c r="N104" s="6" t="s">
        <v>17</v>
      </c>
      <c r="O104" s="37"/>
    </row>
    <row r="105" spans="1:15" x14ac:dyDescent="0.35">
      <c r="A105" s="22"/>
      <c r="B105" s="36" t="s">
        <v>142</v>
      </c>
      <c r="C105" s="49" t="s">
        <v>14</v>
      </c>
      <c r="D105" s="25">
        <v>0</v>
      </c>
      <c r="E105" s="26"/>
      <c r="F105" s="25">
        <f t="shared" si="3"/>
        <v>0</v>
      </c>
      <c r="G105" s="25">
        <v>0</v>
      </c>
      <c r="H105" s="26"/>
      <c r="I105" s="25">
        <f t="shared" si="4"/>
        <v>0</v>
      </c>
      <c r="J105" s="25">
        <v>145103.1</v>
      </c>
      <c r="K105" s="26"/>
      <c r="L105" s="25">
        <f t="shared" si="5"/>
        <v>145103.1</v>
      </c>
      <c r="M105" s="5" t="s">
        <v>148</v>
      </c>
      <c r="O105" s="37"/>
    </row>
    <row r="106" spans="1:15" ht="54" x14ac:dyDescent="0.35">
      <c r="A106" s="22" t="s">
        <v>154</v>
      </c>
      <c r="B106" s="36" t="s">
        <v>155</v>
      </c>
      <c r="C106" s="61" t="s">
        <v>145</v>
      </c>
      <c r="D106" s="25">
        <v>0</v>
      </c>
      <c r="E106" s="26"/>
      <c r="F106" s="25">
        <f t="shared" si="3"/>
        <v>0</v>
      </c>
      <c r="G106" s="25">
        <v>271343</v>
      </c>
      <c r="H106" s="26"/>
      <c r="I106" s="25">
        <f t="shared" si="4"/>
        <v>271343</v>
      </c>
      <c r="J106" s="25">
        <v>0</v>
      </c>
      <c r="K106" s="26"/>
      <c r="L106" s="25">
        <f t="shared" si="5"/>
        <v>0</v>
      </c>
      <c r="M106" s="5" t="s">
        <v>156</v>
      </c>
      <c r="O106" s="37"/>
    </row>
    <row r="107" spans="1:15" ht="54" x14ac:dyDescent="0.35">
      <c r="A107" s="22" t="s">
        <v>157</v>
      </c>
      <c r="B107" s="36" t="s">
        <v>158</v>
      </c>
      <c r="C107" s="46" t="s">
        <v>145</v>
      </c>
      <c r="D107" s="25">
        <v>133193.20000000001</v>
      </c>
      <c r="E107" s="26"/>
      <c r="F107" s="25">
        <f t="shared" si="3"/>
        <v>133193.20000000001</v>
      </c>
      <c r="G107" s="25">
        <v>0</v>
      </c>
      <c r="H107" s="26"/>
      <c r="I107" s="25">
        <f t="shared" si="4"/>
        <v>0</v>
      </c>
      <c r="J107" s="25">
        <v>0</v>
      </c>
      <c r="K107" s="26"/>
      <c r="L107" s="25">
        <f t="shared" si="5"/>
        <v>0</v>
      </c>
      <c r="M107" s="5" t="s">
        <v>159</v>
      </c>
      <c r="O107" s="37"/>
    </row>
    <row r="108" spans="1:15" ht="54" x14ac:dyDescent="0.35">
      <c r="A108" s="22" t="s">
        <v>160</v>
      </c>
      <c r="B108" s="36" t="s">
        <v>161</v>
      </c>
      <c r="C108" s="46" t="s">
        <v>145</v>
      </c>
      <c r="D108" s="25">
        <v>29234.799999999999</v>
      </c>
      <c r="E108" s="26"/>
      <c r="F108" s="25">
        <f t="shared" ref="F108:F156" si="6">D108+E108</f>
        <v>29234.799999999999</v>
      </c>
      <c r="G108" s="25">
        <v>0</v>
      </c>
      <c r="H108" s="26"/>
      <c r="I108" s="25">
        <f t="shared" ref="I108:I156" si="7">G108+H108</f>
        <v>0</v>
      </c>
      <c r="J108" s="25">
        <v>0</v>
      </c>
      <c r="K108" s="26"/>
      <c r="L108" s="25">
        <f t="shared" ref="L108:L156" si="8">J108+K108</f>
        <v>0</v>
      </c>
      <c r="M108" s="5" t="s">
        <v>162</v>
      </c>
      <c r="O108" s="37"/>
    </row>
    <row r="109" spans="1:15" ht="54" x14ac:dyDescent="0.35">
      <c r="A109" s="22" t="s">
        <v>163</v>
      </c>
      <c r="B109" s="36" t="s">
        <v>164</v>
      </c>
      <c r="C109" s="46" t="s">
        <v>145</v>
      </c>
      <c r="D109" s="25">
        <v>8904.5</v>
      </c>
      <c r="E109" s="26"/>
      <c r="F109" s="25">
        <f t="shared" si="6"/>
        <v>8904.5</v>
      </c>
      <c r="G109" s="25">
        <v>91187.9</v>
      </c>
      <c r="H109" s="26"/>
      <c r="I109" s="25">
        <f t="shared" si="7"/>
        <v>91187.9</v>
      </c>
      <c r="J109" s="25">
        <v>0</v>
      </c>
      <c r="K109" s="26"/>
      <c r="L109" s="25">
        <f t="shared" si="8"/>
        <v>0</v>
      </c>
      <c r="M109" s="5" t="s">
        <v>165</v>
      </c>
      <c r="O109" s="37"/>
    </row>
    <row r="110" spans="1:15" ht="54" x14ac:dyDescent="0.35">
      <c r="A110" s="22" t="s">
        <v>166</v>
      </c>
      <c r="B110" s="36" t="s">
        <v>167</v>
      </c>
      <c r="C110" s="46" t="s">
        <v>145</v>
      </c>
      <c r="D110" s="25">
        <v>124696.8</v>
      </c>
      <c r="E110" s="26"/>
      <c r="F110" s="25">
        <f t="shared" si="6"/>
        <v>124696.8</v>
      </c>
      <c r="G110" s="25">
        <v>0</v>
      </c>
      <c r="H110" s="26"/>
      <c r="I110" s="25">
        <f t="shared" si="7"/>
        <v>0</v>
      </c>
      <c r="J110" s="25">
        <v>0</v>
      </c>
      <c r="K110" s="26"/>
      <c r="L110" s="25">
        <f t="shared" si="8"/>
        <v>0</v>
      </c>
      <c r="M110" s="5" t="s">
        <v>168</v>
      </c>
      <c r="O110" s="37"/>
    </row>
    <row r="111" spans="1:15" ht="54" x14ac:dyDescent="0.35">
      <c r="A111" s="22" t="s">
        <v>169</v>
      </c>
      <c r="B111" s="36" t="s">
        <v>170</v>
      </c>
      <c r="C111" s="46" t="s">
        <v>145</v>
      </c>
      <c r="D111" s="25">
        <v>4995.6000000000004</v>
      </c>
      <c r="E111" s="26"/>
      <c r="F111" s="25">
        <f t="shared" si="6"/>
        <v>4995.6000000000004</v>
      </c>
      <c r="G111" s="25">
        <v>0</v>
      </c>
      <c r="H111" s="26"/>
      <c r="I111" s="25">
        <f t="shared" si="7"/>
        <v>0</v>
      </c>
      <c r="J111" s="25">
        <v>0</v>
      </c>
      <c r="K111" s="26"/>
      <c r="L111" s="25">
        <f t="shared" si="8"/>
        <v>0</v>
      </c>
      <c r="M111" s="5" t="s">
        <v>171</v>
      </c>
      <c r="O111" s="37"/>
    </row>
    <row r="112" spans="1:15" ht="54" x14ac:dyDescent="0.35">
      <c r="A112" s="22" t="s">
        <v>172</v>
      </c>
      <c r="B112" s="36" t="s">
        <v>173</v>
      </c>
      <c r="C112" s="46" t="s">
        <v>145</v>
      </c>
      <c r="D112" s="25">
        <v>0</v>
      </c>
      <c r="E112" s="26"/>
      <c r="F112" s="25">
        <f t="shared" si="6"/>
        <v>0</v>
      </c>
      <c r="G112" s="25">
        <v>531902.9</v>
      </c>
      <c r="H112" s="26"/>
      <c r="I112" s="25">
        <f t="shared" si="7"/>
        <v>531902.9</v>
      </c>
      <c r="J112" s="25">
        <v>0</v>
      </c>
      <c r="K112" s="26"/>
      <c r="L112" s="25">
        <f t="shared" si="8"/>
        <v>0</v>
      </c>
      <c r="M112" s="5" t="s">
        <v>174</v>
      </c>
      <c r="O112" s="37"/>
    </row>
    <row r="113" spans="1:15" ht="54" x14ac:dyDescent="0.35">
      <c r="A113" s="22" t="s">
        <v>175</v>
      </c>
      <c r="B113" s="36" t="s">
        <v>176</v>
      </c>
      <c r="C113" s="46" t="s">
        <v>145</v>
      </c>
      <c r="D113" s="25">
        <v>61100.2</v>
      </c>
      <c r="E113" s="26">
        <v>-2593.1999999999998</v>
      </c>
      <c r="F113" s="25">
        <f t="shared" si="6"/>
        <v>58507</v>
      </c>
      <c r="G113" s="25">
        <v>0</v>
      </c>
      <c r="H113" s="26"/>
      <c r="I113" s="25">
        <f t="shared" si="7"/>
        <v>0</v>
      </c>
      <c r="J113" s="25">
        <v>0</v>
      </c>
      <c r="K113" s="26"/>
      <c r="L113" s="25">
        <f t="shared" si="8"/>
        <v>0</v>
      </c>
      <c r="M113" s="5" t="s">
        <v>177</v>
      </c>
      <c r="O113" s="37"/>
    </row>
    <row r="114" spans="1:15" ht="54" x14ac:dyDescent="0.35">
      <c r="A114" s="22" t="s">
        <v>178</v>
      </c>
      <c r="B114" s="36" t="s">
        <v>179</v>
      </c>
      <c r="C114" s="46" t="s">
        <v>145</v>
      </c>
      <c r="D114" s="25">
        <v>98254</v>
      </c>
      <c r="E114" s="26"/>
      <c r="F114" s="25">
        <f t="shared" si="6"/>
        <v>98254</v>
      </c>
      <c r="G114" s="25">
        <v>0</v>
      </c>
      <c r="H114" s="26"/>
      <c r="I114" s="25">
        <f t="shared" si="7"/>
        <v>0</v>
      </c>
      <c r="J114" s="25">
        <v>0</v>
      </c>
      <c r="K114" s="26"/>
      <c r="L114" s="25">
        <f t="shared" si="8"/>
        <v>0</v>
      </c>
      <c r="M114" s="5" t="s">
        <v>180</v>
      </c>
      <c r="O114" s="37"/>
    </row>
    <row r="115" spans="1:15" ht="54" x14ac:dyDescent="0.35">
      <c r="A115" s="22" t="s">
        <v>181</v>
      </c>
      <c r="B115" s="36" t="s">
        <v>182</v>
      </c>
      <c r="C115" s="46" t="s">
        <v>145</v>
      </c>
      <c r="D115" s="25">
        <v>3576.9</v>
      </c>
      <c r="E115" s="26"/>
      <c r="F115" s="25">
        <f t="shared" si="6"/>
        <v>3576.9</v>
      </c>
      <c r="G115" s="25">
        <v>0</v>
      </c>
      <c r="H115" s="26"/>
      <c r="I115" s="25">
        <f t="shared" si="7"/>
        <v>0</v>
      </c>
      <c r="J115" s="25">
        <v>0</v>
      </c>
      <c r="K115" s="26"/>
      <c r="L115" s="25">
        <f t="shared" si="8"/>
        <v>0</v>
      </c>
      <c r="M115" s="5" t="s">
        <v>183</v>
      </c>
      <c r="O115" s="37"/>
    </row>
    <row r="116" spans="1:15" ht="54" hidden="1" x14ac:dyDescent="0.35">
      <c r="A116" s="22" t="s">
        <v>184</v>
      </c>
      <c r="B116" s="36" t="s">
        <v>144</v>
      </c>
      <c r="C116" s="46" t="s">
        <v>145</v>
      </c>
      <c r="D116" s="25"/>
      <c r="E116" s="26"/>
      <c r="F116" s="25">
        <f t="shared" si="6"/>
        <v>0</v>
      </c>
      <c r="G116" s="25"/>
      <c r="H116" s="26"/>
      <c r="I116" s="25">
        <f t="shared" si="7"/>
        <v>0</v>
      </c>
      <c r="J116" s="25"/>
      <c r="K116" s="26"/>
      <c r="L116" s="25">
        <f t="shared" si="8"/>
        <v>0</v>
      </c>
      <c r="M116" s="5" t="s">
        <v>185</v>
      </c>
      <c r="N116" s="6" t="s">
        <v>17</v>
      </c>
      <c r="O116" s="37"/>
    </row>
    <row r="117" spans="1:15" s="14" customFormat="1" ht="33.75" customHeight="1" x14ac:dyDescent="0.25">
      <c r="A117" s="15"/>
      <c r="B117" s="16" t="s">
        <v>186</v>
      </c>
      <c r="C117" s="17" t="s">
        <v>14</v>
      </c>
      <c r="D117" s="18">
        <f>D118+D119</f>
        <v>67075.5</v>
      </c>
      <c r="E117" s="19">
        <f>E118+E119</f>
        <v>0</v>
      </c>
      <c r="F117" s="18">
        <f t="shared" si="6"/>
        <v>67075.5</v>
      </c>
      <c r="G117" s="18">
        <f>G118+G119</f>
        <v>0</v>
      </c>
      <c r="H117" s="19">
        <f>H118+H119</f>
        <v>0</v>
      </c>
      <c r="I117" s="18">
        <f t="shared" si="7"/>
        <v>0</v>
      </c>
      <c r="J117" s="18">
        <f>J118+J119</f>
        <v>0</v>
      </c>
      <c r="K117" s="19">
        <f>K118+K119</f>
        <v>0</v>
      </c>
      <c r="L117" s="18">
        <f t="shared" si="8"/>
        <v>0</v>
      </c>
      <c r="M117" s="20"/>
      <c r="N117" s="21"/>
    </row>
    <row r="118" spans="1:15" ht="54" x14ac:dyDescent="0.35">
      <c r="A118" s="22" t="s">
        <v>184</v>
      </c>
      <c r="B118" s="36" t="s">
        <v>187</v>
      </c>
      <c r="C118" s="38" t="s">
        <v>23</v>
      </c>
      <c r="D118" s="25">
        <v>12123.9</v>
      </c>
      <c r="E118" s="26"/>
      <c r="F118" s="25">
        <f t="shared" si="6"/>
        <v>12123.9</v>
      </c>
      <c r="G118" s="25">
        <v>0</v>
      </c>
      <c r="H118" s="26"/>
      <c r="I118" s="25">
        <f t="shared" si="7"/>
        <v>0</v>
      </c>
      <c r="J118" s="25">
        <v>0</v>
      </c>
      <c r="K118" s="26"/>
      <c r="L118" s="25">
        <f t="shared" si="8"/>
        <v>0</v>
      </c>
      <c r="M118" s="5" t="s">
        <v>188</v>
      </c>
      <c r="N118" s="53"/>
      <c r="O118" s="37"/>
    </row>
    <row r="119" spans="1:15" ht="54" x14ac:dyDescent="0.35">
      <c r="A119" s="22" t="s">
        <v>189</v>
      </c>
      <c r="B119" s="36" t="s">
        <v>190</v>
      </c>
      <c r="C119" s="62" t="s">
        <v>23</v>
      </c>
      <c r="D119" s="25">
        <v>54951.6</v>
      </c>
      <c r="E119" s="26"/>
      <c r="F119" s="25">
        <f t="shared" si="6"/>
        <v>54951.6</v>
      </c>
      <c r="G119" s="25">
        <v>0</v>
      </c>
      <c r="H119" s="26"/>
      <c r="I119" s="25">
        <f t="shared" si="7"/>
        <v>0</v>
      </c>
      <c r="J119" s="25">
        <v>0</v>
      </c>
      <c r="K119" s="26"/>
      <c r="L119" s="25">
        <f t="shared" si="8"/>
        <v>0</v>
      </c>
      <c r="M119" s="5" t="s">
        <v>191</v>
      </c>
      <c r="N119" s="53"/>
      <c r="O119" s="37"/>
    </row>
    <row r="120" spans="1:15" s="14" customFormat="1" ht="33.75" customHeight="1" x14ac:dyDescent="0.25">
      <c r="A120" s="15"/>
      <c r="B120" s="16" t="s">
        <v>192</v>
      </c>
      <c r="C120" s="17" t="s">
        <v>14</v>
      </c>
      <c r="D120" s="18">
        <f>D121+D122+D123+D124+D125+D126+D127+D128+D129+D130+D131+D132+D133+D134+D135+D136+D137+D138+D139+D140+D141</f>
        <v>30099.799999999992</v>
      </c>
      <c r="E120" s="19">
        <f>E121+E122+E123+E124+E125+E126+E127+E128+E129+E130+E131+E132+E133+E134+E135+E136+E137+E138+E139+E140+E141</f>
        <v>-4809.567</v>
      </c>
      <c r="F120" s="18">
        <f t="shared" si="6"/>
        <v>25290.232999999993</v>
      </c>
      <c r="G120" s="18">
        <f>G121+G122+G123+G124+G125+G126+G127+G128+G129+G130+G131+G132+G133+G134+G135+G136+G137+G138+G139+G140+G141</f>
        <v>89360.4</v>
      </c>
      <c r="H120" s="58">
        <f>H121+H122+H123+H124+H125+H126+H127+H128+H129+H130+H131+H132+H133+H134+H135+H136+H137+H138+H139+H140+H141</f>
        <v>-1302</v>
      </c>
      <c r="I120" s="18">
        <f t="shared" si="7"/>
        <v>88058.4</v>
      </c>
      <c r="J120" s="18">
        <f>J121+J122+J123+J124+J125+J126+J127+J128+J129+J130+J131+J132+J133+J134+J135+J136+J137+J138+J139+J140+J141</f>
        <v>51708.000000000015</v>
      </c>
      <c r="K120" s="58">
        <f>K121+K122+K123+K124+K125+K126+K127+K128+K129+K130+K131+K132+K133+K134+K135+K136+K137+K138+K139+K140+K141</f>
        <v>0</v>
      </c>
      <c r="L120" s="18">
        <f t="shared" si="8"/>
        <v>51708.000000000015</v>
      </c>
      <c r="M120" s="20"/>
      <c r="N120" s="21"/>
    </row>
    <row r="121" spans="1:15" ht="54" x14ac:dyDescent="0.35">
      <c r="A121" s="22" t="s">
        <v>193</v>
      </c>
      <c r="B121" s="36" t="s">
        <v>194</v>
      </c>
      <c r="C121" s="38" t="s">
        <v>23</v>
      </c>
      <c r="D121" s="25">
        <v>14551.8</v>
      </c>
      <c r="E121" s="26">
        <v>-4994.7</v>
      </c>
      <c r="F121" s="25">
        <f t="shared" si="6"/>
        <v>9557.0999999999985</v>
      </c>
      <c r="G121" s="25">
        <v>0</v>
      </c>
      <c r="H121" s="26"/>
      <c r="I121" s="25">
        <f t="shared" si="7"/>
        <v>0</v>
      </c>
      <c r="J121" s="25">
        <v>0</v>
      </c>
      <c r="K121" s="26"/>
      <c r="L121" s="25">
        <f t="shared" si="8"/>
        <v>0</v>
      </c>
      <c r="M121" s="5" t="s">
        <v>195</v>
      </c>
      <c r="O121" s="37"/>
    </row>
    <row r="122" spans="1:15" ht="54" x14ac:dyDescent="0.35">
      <c r="A122" s="22" t="s">
        <v>196</v>
      </c>
      <c r="B122" s="36" t="s">
        <v>197</v>
      </c>
      <c r="C122" s="38" t="s">
        <v>23</v>
      </c>
      <c r="D122" s="25">
        <v>10011.700000000001</v>
      </c>
      <c r="E122" s="26"/>
      <c r="F122" s="25">
        <f t="shared" si="6"/>
        <v>10011.700000000001</v>
      </c>
      <c r="G122" s="25">
        <v>0</v>
      </c>
      <c r="H122" s="26"/>
      <c r="I122" s="25">
        <f t="shared" si="7"/>
        <v>0</v>
      </c>
      <c r="J122" s="25">
        <v>0</v>
      </c>
      <c r="K122" s="26"/>
      <c r="L122" s="25">
        <f t="shared" si="8"/>
        <v>0</v>
      </c>
      <c r="M122" s="5" t="s">
        <v>198</v>
      </c>
      <c r="O122" s="37"/>
    </row>
    <row r="123" spans="1:15" ht="54" x14ac:dyDescent="0.35">
      <c r="A123" s="22" t="s">
        <v>199</v>
      </c>
      <c r="B123" s="36" t="s">
        <v>200</v>
      </c>
      <c r="C123" s="38" t="s">
        <v>23</v>
      </c>
      <c r="D123" s="25">
        <v>308.60000000000002</v>
      </c>
      <c r="E123" s="26">
        <v>140.483</v>
      </c>
      <c r="F123" s="25">
        <f t="shared" si="6"/>
        <v>449.08300000000003</v>
      </c>
      <c r="G123" s="25">
        <v>9745.1</v>
      </c>
      <c r="H123" s="26">
        <v>510</v>
      </c>
      <c r="I123" s="25">
        <f t="shared" si="7"/>
        <v>10255.1</v>
      </c>
      <c r="J123" s="25">
        <v>0</v>
      </c>
      <c r="K123" s="26"/>
      <c r="L123" s="25">
        <f t="shared" si="8"/>
        <v>0</v>
      </c>
      <c r="M123" s="5" t="s">
        <v>201</v>
      </c>
      <c r="O123" s="37"/>
    </row>
    <row r="124" spans="1:15" ht="54" x14ac:dyDescent="0.35">
      <c r="A124" s="22" t="s">
        <v>202</v>
      </c>
      <c r="B124" s="36" t="s">
        <v>203</v>
      </c>
      <c r="C124" s="38" t="s">
        <v>23</v>
      </c>
      <c r="D124" s="25">
        <v>0</v>
      </c>
      <c r="E124" s="26"/>
      <c r="F124" s="25">
        <f t="shared" si="6"/>
        <v>0</v>
      </c>
      <c r="G124" s="25">
        <v>11328.9</v>
      </c>
      <c r="H124" s="26">
        <v>-2273.4</v>
      </c>
      <c r="I124" s="25">
        <f t="shared" si="7"/>
        <v>9055.5</v>
      </c>
      <c r="J124" s="25">
        <v>0</v>
      </c>
      <c r="K124" s="26"/>
      <c r="L124" s="25">
        <f t="shared" si="8"/>
        <v>0</v>
      </c>
      <c r="M124" s="5" t="s">
        <v>204</v>
      </c>
      <c r="O124" s="37"/>
    </row>
    <row r="125" spans="1:15" ht="54" x14ac:dyDescent="0.35">
      <c r="A125" s="22" t="s">
        <v>205</v>
      </c>
      <c r="B125" s="36" t="s">
        <v>206</v>
      </c>
      <c r="C125" s="38" t="s">
        <v>23</v>
      </c>
      <c r="D125" s="25">
        <v>842.2</v>
      </c>
      <c r="E125" s="26">
        <v>44.65</v>
      </c>
      <c r="F125" s="25">
        <f t="shared" si="6"/>
        <v>886.85</v>
      </c>
      <c r="G125" s="25">
        <v>10486.7</v>
      </c>
      <c r="H125" s="26">
        <v>461.4</v>
      </c>
      <c r="I125" s="25">
        <f t="shared" si="7"/>
        <v>10948.1</v>
      </c>
      <c r="J125" s="25">
        <v>0</v>
      </c>
      <c r="K125" s="26"/>
      <c r="L125" s="25">
        <f t="shared" si="8"/>
        <v>0</v>
      </c>
      <c r="M125" s="5" t="s">
        <v>207</v>
      </c>
      <c r="O125" s="37"/>
    </row>
    <row r="126" spans="1:15" ht="54" x14ac:dyDescent="0.35">
      <c r="A126" s="22" t="s">
        <v>208</v>
      </c>
      <c r="B126" s="36" t="s">
        <v>209</v>
      </c>
      <c r="C126" s="38" t="s">
        <v>23</v>
      </c>
      <c r="D126" s="25">
        <v>877.1</v>
      </c>
      <c r="E126" s="26"/>
      <c r="F126" s="25">
        <f t="shared" si="6"/>
        <v>877.1</v>
      </c>
      <c r="G126" s="25">
        <v>10827.4</v>
      </c>
      <c r="H126" s="26"/>
      <c r="I126" s="25">
        <f t="shared" si="7"/>
        <v>10827.4</v>
      </c>
      <c r="J126" s="25">
        <v>0</v>
      </c>
      <c r="K126" s="26"/>
      <c r="L126" s="25">
        <f t="shared" si="8"/>
        <v>0</v>
      </c>
      <c r="M126" s="5" t="s">
        <v>210</v>
      </c>
      <c r="O126" s="37"/>
    </row>
    <row r="127" spans="1:15" ht="54" x14ac:dyDescent="0.35">
      <c r="A127" s="22" t="s">
        <v>211</v>
      </c>
      <c r="B127" s="36" t="s">
        <v>212</v>
      </c>
      <c r="C127" s="38" t="s">
        <v>23</v>
      </c>
      <c r="D127" s="25">
        <v>877.1</v>
      </c>
      <c r="E127" s="26"/>
      <c r="F127" s="25">
        <f t="shared" si="6"/>
        <v>877.1</v>
      </c>
      <c r="G127" s="25">
        <v>10827.4</v>
      </c>
      <c r="H127" s="26"/>
      <c r="I127" s="25">
        <f t="shared" si="7"/>
        <v>10827.4</v>
      </c>
      <c r="J127" s="25">
        <v>0</v>
      </c>
      <c r="K127" s="26"/>
      <c r="L127" s="25">
        <f t="shared" si="8"/>
        <v>0</v>
      </c>
      <c r="M127" s="5" t="s">
        <v>213</v>
      </c>
      <c r="O127" s="37"/>
    </row>
    <row r="128" spans="1:15" ht="54" x14ac:dyDescent="0.35">
      <c r="A128" s="22" t="s">
        <v>214</v>
      </c>
      <c r="B128" s="36" t="s">
        <v>215</v>
      </c>
      <c r="C128" s="38" t="s">
        <v>23</v>
      </c>
      <c r="D128" s="25">
        <v>877.1</v>
      </c>
      <c r="E128" s="26"/>
      <c r="F128" s="25">
        <f t="shared" si="6"/>
        <v>877.1</v>
      </c>
      <c r="G128" s="25">
        <v>10827.4</v>
      </c>
      <c r="H128" s="26"/>
      <c r="I128" s="25">
        <f t="shared" si="7"/>
        <v>10827.4</v>
      </c>
      <c r="J128" s="25">
        <v>0</v>
      </c>
      <c r="K128" s="26"/>
      <c r="L128" s="25">
        <f t="shared" si="8"/>
        <v>0</v>
      </c>
      <c r="M128" s="5" t="s">
        <v>216</v>
      </c>
      <c r="O128" s="37"/>
    </row>
    <row r="129" spans="1:15" ht="54" x14ac:dyDescent="0.35">
      <c r="A129" s="22" t="s">
        <v>217</v>
      </c>
      <c r="B129" s="36" t="s">
        <v>218</v>
      </c>
      <c r="C129" s="38" t="s">
        <v>23</v>
      </c>
      <c r="D129" s="25">
        <v>877.1</v>
      </c>
      <c r="E129" s="26"/>
      <c r="F129" s="25">
        <f t="shared" si="6"/>
        <v>877.1</v>
      </c>
      <c r="G129" s="25">
        <v>10827.4</v>
      </c>
      <c r="H129" s="26"/>
      <c r="I129" s="25">
        <f t="shared" si="7"/>
        <v>10827.4</v>
      </c>
      <c r="J129" s="25">
        <v>0</v>
      </c>
      <c r="K129" s="26"/>
      <c r="L129" s="25">
        <f t="shared" si="8"/>
        <v>0</v>
      </c>
      <c r="M129" s="5" t="s">
        <v>219</v>
      </c>
      <c r="O129" s="37"/>
    </row>
    <row r="130" spans="1:15" ht="54" x14ac:dyDescent="0.35">
      <c r="A130" s="22" t="s">
        <v>220</v>
      </c>
      <c r="B130" s="36" t="s">
        <v>221</v>
      </c>
      <c r="C130" s="38" t="s">
        <v>23</v>
      </c>
      <c r="D130" s="25">
        <v>877.1</v>
      </c>
      <c r="E130" s="26"/>
      <c r="F130" s="25">
        <f t="shared" si="6"/>
        <v>877.1</v>
      </c>
      <c r="G130" s="25">
        <v>10827.4</v>
      </c>
      <c r="H130" s="26"/>
      <c r="I130" s="25">
        <f t="shared" si="7"/>
        <v>10827.4</v>
      </c>
      <c r="J130" s="25">
        <v>0</v>
      </c>
      <c r="K130" s="26"/>
      <c r="L130" s="25">
        <f t="shared" si="8"/>
        <v>0</v>
      </c>
      <c r="M130" s="5" t="s">
        <v>222</v>
      </c>
      <c r="O130" s="37"/>
    </row>
    <row r="131" spans="1:15" ht="54" x14ac:dyDescent="0.35">
      <c r="A131" s="22" t="s">
        <v>223</v>
      </c>
      <c r="B131" s="36" t="s">
        <v>224</v>
      </c>
      <c r="C131" s="38" t="s">
        <v>23</v>
      </c>
      <c r="D131" s="25">
        <v>0</v>
      </c>
      <c r="E131" s="26"/>
      <c r="F131" s="25">
        <f t="shared" si="6"/>
        <v>0</v>
      </c>
      <c r="G131" s="25">
        <v>915.7</v>
      </c>
      <c r="H131" s="26"/>
      <c r="I131" s="25">
        <f t="shared" si="7"/>
        <v>915.7</v>
      </c>
      <c r="J131" s="25">
        <v>11260.5</v>
      </c>
      <c r="K131" s="26"/>
      <c r="L131" s="25">
        <f t="shared" si="8"/>
        <v>11260.5</v>
      </c>
      <c r="M131" s="5" t="s">
        <v>225</v>
      </c>
      <c r="O131" s="37"/>
    </row>
    <row r="132" spans="1:15" ht="54" x14ac:dyDescent="0.35">
      <c r="A132" s="22" t="s">
        <v>226</v>
      </c>
      <c r="B132" s="36" t="s">
        <v>227</v>
      </c>
      <c r="C132" s="38" t="s">
        <v>23</v>
      </c>
      <c r="D132" s="25">
        <v>0</v>
      </c>
      <c r="E132" s="26"/>
      <c r="F132" s="25">
        <f t="shared" si="6"/>
        <v>0</v>
      </c>
      <c r="G132" s="25">
        <v>915.7</v>
      </c>
      <c r="H132" s="26"/>
      <c r="I132" s="25">
        <f t="shared" si="7"/>
        <v>915.7</v>
      </c>
      <c r="J132" s="25">
        <v>11260.5</v>
      </c>
      <c r="K132" s="26"/>
      <c r="L132" s="25">
        <f t="shared" si="8"/>
        <v>11260.5</v>
      </c>
      <c r="M132" s="5" t="s">
        <v>228</v>
      </c>
      <c r="O132" s="37"/>
    </row>
    <row r="133" spans="1:15" ht="54" x14ac:dyDescent="0.35">
      <c r="A133" s="22" t="s">
        <v>229</v>
      </c>
      <c r="B133" s="36" t="s">
        <v>230</v>
      </c>
      <c r="C133" s="38" t="s">
        <v>23</v>
      </c>
      <c r="D133" s="25">
        <v>0</v>
      </c>
      <c r="E133" s="26"/>
      <c r="F133" s="25">
        <f t="shared" si="6"/>
        <v>0</v>
      </c>
      <c r="G133" s="25">
        <v>915.7</v>
      </c>
      <c r="H133" s="26"/>
      <c r="I133" s="25">
        <f t="shared" si="7"/>
        <v>915.7</v>
      </c>
      <c r="J133" s="25">
        <v>11260.5</v>
      </c>
      <c r="K133" s="26"/>
      <c r="L133" s="25">
        <f t="shared" si="8"/>
        <v>11260.5</v>
      </c>
      <c r="M133" s="5" t="s">
        <v>231</v>
      </c>
      <c r="O133" s="37"/>
    </row>
    <row r="134" spans="1:15" ht="54" x14ac:dyDescent="0.35">
      <c r="A134" s="22" t="s">
        <v>232</v>
      </c>
      <c r="B134" s="36" t="s">
        <v>233</v>
      </c>
      <c r="C134" s="38" t="s">
        <v>23</v>
      </c>
      <c r="D134" s="25">
        <v>0</v>
      </c>
      <c r="E134" s="26"/>
      <c r="F134" s="25">
        <f t="shared" si="6"/>
        <v>0</v>
      </c>
      <c r="G134" s="25">
        <v>915.6</v>
      </c>
      <c r="H134" s="26"/>
      <c r="I134" s="25">
        <f t="shared" si="7"/>
        <v>915.6</v>
      </c>
      <c r="J134" s="25">
        <v>11260.5</v>
      </c>
      <c r="K134" s="26"/>
      <c r="L134" s="25">
        <f t="shared" si="8"/>
        <v>11260.5</v>
      </c>
      <c r="M134" s="5" t="s">
        <v>234</v>
      </c>
      <c r="O134" s="37"/>
    </row>
    <row r="135" spans="1:15" ht="54" x14ac:dyDescent="0.35">
      <c r="A135" s="22" t="s">
        <v>235</v>
      </c>
      <c r="B135" s="36" t="s">
        <v>236</v>
      </c>
      <c r="C135" s="38" t="s">
        <v>23</v>
      </c>
      <c r="D135" s="25">
        <v>0</v>
      </c>
      <c r="E135" s="26"/>
      <c r="F135" s="25">
        <f t="shared" si="6"/>
        <v>0</v>
      </c>
      <c r="G135" s="25">
        <v>0</v>
      </c>
      <c r="H135" s="26"/>
      <c r="I135" s="25">
        <f t="shared" si="7"/>
        <v>0</v>
      </c>
      <c r="J135" s="25">
        <v>952.3</v>
      </c>
      <c r="K135" s="26"/>
      <c r="L135" s="25">
        <f t="shared" si="8"/>
        <v>952.3</v>
      </c>
      <c r="M135" s="5" t="s">
        <v>237</v>
      </c>
      <c r="O135" s="37"/>
    </row>
    <row r="136" spans="1:15" ht="54" x14ac:dyDescent="0.35">
      <c r="A136" s="22" t="s">
        <v>238</v>
      </c>
      <c r="B136" s="36" t="s">
        <v>239</v>
      </c>
      <c r="C136" s="38" t="s">
        <v>23</v>
      </c>
      <c r="D136" s="25">
        <v>0</v>
      </c>
      <c r="E136" s="26"/>
      <c r="F136" s="25">
        <f t="shared" si="6"/>
        <v>0</v>
      </c>
      <c r="G136" s="25">
        <v>0</v>
      </c>
      <c r="H136" s="26"/>
      <c r="I136" s="25">
        <f t="shared" si="7"/>
        <v>0</v>
      </c>
      <c r="J136" s="25">
        <v>952.3</v>
      </c>
      <c r="K136" s="26"/>
      <c r="L136" s="25">
        <f t="shared" si="8"/>
        <v>952.3</v>
      </c>
      <c r="M136" s="5" t="s">
        <v>240</v>
      </c>
      <c r="O136" s="37"/>
    </row>
    <row r="137" spans="1:15" ht="54" x14ac:dyDescent="0.35">
      <c r="A137" s="22" t="s">
        <v>241</v>
      </c>
      <c r="B137" s="36" t="s">
        <v>242</v>
      </c>
      <c r="C137" s="38" t="s">
        <v>23</v>
      </c>
      <c r="D137" s="25">
        <v>0</v>
      </c>
      <c r="E137" s="26"/>
      <c r="F137" s="25">
        <f t="shared" si="6"/>
        <v>0</v>
      </c>
      <c r="G137" s="25">
        <v>0</v>
      </c>
      <c r="H137" s="26"/>
      <c r="I137" s="25">
        <f t="shared" si="7"/>
        <v>0</v>
      </c>
      <c r="J137" s="25">
        <v>952.3</v>
      </c>
      <c r="K137" s="26"/>
      <c r="L137" s="25">
        <f t="shared" si="8"/>
        <v>952.3</v>
      </c>
      <c r="M137" s="5" t="s">
        <v>243</v>
      </c>
      <c r="O137" s="37"/>
    </row>
    <row r="138" spans="1:15" ht="54" x14ac:dyDescent="0.35">
      <c r="A138" s="22" t="s">
        <v>244</v>
      </c>
      <c r="B138" s="36" t="s">
        <v>245</v>
      </c>
      <c r="C138" s="38" t="s">
        <v>23</v>
      </c>
      <c r="D138" s="25">
        <v>0</v>
      </c>
      <c r="E138" s="26"/>
      <c r="F138" s="25">
        <f t="shared" si="6"/>
        <v>0</v>
      </c>
      <c r="G138" s="25">
        <v>0</v>
      </c>
      <c r="H138" s="26"/>
      <c r="I138" s="25">
        <f t="shared" si="7"/>
        <v>0</v>
      </c>
      <c r="J138" s="25">
        <v>952.3</v>
      </c>
      <c r="K138" s="26"/>
      <c r="L138" s="25">
        <f t="shared" si="8"/>
        <v>952.3</v>
      </c>
      <c r="M138" s="5" t="s">
        <v>246</v>
      </c>
      <c r="O138" s="37"/>
    </row>
    <row r="139" spans="1:15" ht="54" x14ac:dyDescent="0.35">
      <c r="A139" s="22" t="s">
        <v>247</v>
      </c>
      <c r="B139" s="36" t="s">
        <v>248</v>
      </c>
      <c r="C139" s="38" t="s">
        <v>23</v>
      </c>
      <c r="D139" s="25">
        <v>0</v>
      </c>
      <c r="E139" s="26"/>
      <c r="F139" s="25">
        <f t="shared" si="6"/>
        <v>0</v>
      </c>
      <c r="G139" s="25">
        <v>0</v>
      </c>
      <c r="H139" s="26"/>
      <c r="I139" s="25">
        <f t="shared" si="7"/>
        <v>0</v>
      </c>
      <c r="J139" s="25">
        <v>952.3</v>
      </c>
      <c r="K139" s="26"/>
      <c r="L139" s="25">
        <f t="shared" si="8"/>
        <v>952.3</v>
      </c>
      <c r="M139" s="5" t="s">
        <v>249</v>
      </c>
      <c r="O139" s="37"/>
    </row>
    <row r="140" spans="1:15" ht="54" x14ac:dyDescent="0.35">
      <c r="A140" s="22" t="s">
        <v>250</v>
      </c>
      <c r="B140" s="36" t="s">
        <v>251</v>
      </c>
      <c r="C140" s="38" t="s">
        <v>23</v>
      </c>
      <c r="D140" s="25">
        <v>0</v>
      </c>
      <c r="E140" s="26"/>
      <c r="F140" s="25">
        <f t="shared" si="6"/>
        <v>0</v>
      </c>
      <c r="G140" s="25">
        <v>0</v>
      </c>
      <c r="H140" s="26"/>
      <c r="I140" s="25">
        <f t="shared" si="7"/>
        <v>0</v>
      </c>
      <c r="J140" s="25">
        <v>952.3</v>
      </c>
      <c r="K140" s="26"/>
      <c r="L140" s="25">
        <f t="shared" si="8"/>
        <v>952.3</v>
      </c>
      <c r="M140" s="5" t="s">
        <v>252</v>
      </c>
      <c r="O140" s="37"/>
    </row>
    <row r="141" spans="1:15" ht="54" x14ac:dyDescent="0.35">
      <c r="A141" s="22" t="s">
        <v>253</v>
      </c>
      <c r="B141" s="36" t="s">
        <v>254</v>
      </c>
      <c r="C141" s="38" t="s">
        <v>23</v>
      </c>
      <c r="D141" s="25">
        <v>0</v>
      </c>
      <c r="E141" s="26"/>
      <c r="F141" s="25">
        <f t="shared" si="6"/>
        <v>0</v>
      </c>
      <c r="G141" s="25">
        <v>0</v>
      </c>
      <c r="H141" s="26"/>
      <c r="I141" s="25">
        <f t="shared" si="7"/>
        <v>0</v>
      </c>
      <c r="J141" s="25">
        <v>952.2</v>
      </c>
      <c r="K141" s="26"/>
      <c r="L141" s="25">
        <f t="shared" si="8"/>
        <v>952.2</v>
      </c>
      <c r="M141" s="5" t="s">
        <v>255</v>
      </c>
      <c r="O141" s="37"/>
    </row>
    <row r="142" spans="1:15" s="14" customFormat="1" ht="33.75" customHeight="1" x14ac:dyDescent="0.25">
      <c r="A142" s="15"/>
      <c r="B142" s="16" t="s">
        <v>256</v>
      </c>
      <c r="C142" s="17" t="s">
        <v>14</v>
      </c>
      <c r="D142" s="18">
        <f>D144+D143</f>
        <v>78136.5</v>
      </c>
      <c r="E142" s="19">
        <f>E144+E143</f>
        <v>0</v>
      </c>
      <c r="F142" s="18">
        <f t="shared" si="6"/>
        <v>78136.5</v>
      </c>
      <c r="G142" s="18">
        <f>G144+G143</f>
        <v>0</v>
      </c>
      <c r="H142" s="19">
        <f>H144+H143</f>
        <v>0</v>
      </c>
      <c r="I142" s="18">
        <f t="shared" si="7"/>
        <v>0</v>
      </c>
      <c r="J142" s="18">
        <f>J144+J143</f>
        <v>0</v>
      </c>
      <c r="K142" s="19">
        <f>K144+K143</f>
        <v>0</v>
      </c>
      <c r="L142" s="18">
        <f t="shared" si="8"/>
        <v>0</v>
      </c>
      <c r="M142" s="20"/>
      <c r="N142" s="21"/>
    </row>
    <row r="143" spans="1:15" ht="54" x14ac:dyDescent="0.35">
      <c r="A143" s="22" t="s">
        <v>257</v>
      </c>
      <c r="B143" s="36" t="s">
        <v>258</v>
      </c>
      <c r="C143" s="38" t="s">
        <v>23</v>
      </c>
      <c r="D143" s="25">
        <v>45427.9</v>
      </c>
      <c r="E143" s="26"/>
      <c r="F143" s="25">
        <f t="shared" si="6"/>
        <v>45427.9</v>
      </c>
      <c r="G143" s="25">
        <v>0</v>
      </c>
      <c r="H143" s="26"/>
      <c r="I143" s="25">
        <f t="shared" si="7"/>
        <v>0</v>
      </c>
      <c r="J143" s="25">
        <v>0</v>
      </c>
      <c r="K143" s="26"/>
      <c r="L143" s="25">
        <f t="shared" si="8"/>
        <v>0</v>
      </c>
      <c r="M143" s="5" t="s">
        <v>259</v>
      </c>
      <c r="O143" s="37"/>
    </row>
    <row r="144" spans="1:15" ht="54" x14ac:dyDescent="0.35">
      <c r="A144" s="22" t="s">
        <v>260</v>
      </c>
      <c r="B144" s="36" t="s">
        <v>261</v>
      </c>
      <c r="C144" s="38" t="s">
        <v>23</v>
      </c>
      <c r="D144" s="25">
        <v>32708.6</v>
      </c>
      <c r="E144" s="26"/>
      <c r="F144" s="25">
        <f t="shared" si="6"/>
        <v>32708.6</v>
      </c>
      <c r="G144" s="25">
        <v>0</v>
      </c>
      <c r="H144" s="26"/>
      <c r="I144" s="25">
        <f t="shared" si="7"/>
        <v>0</v>
      </c>
      <c r="J144" s="25">
        <v>0</v>
      </c>
      <c r="K144" s="26"/>
      <c r="L144" s="25">
        <f t="shared" si="8"/>
        <v>0</v>
      </c>
      <c r="M144" s="5" t="s">
        <v>262</v>
      </c>
      <c r="O144" s="37"/>
    </row>
    <row r="145" spans="1:15" s="14" customFormat="1" ht="33.75" customHeight="1" x14ac:dyDescent="0.25">
      <c r="A145" s="15"/>
      <c r="B145" s="75" t="s">
        <v>263</v>
      </c>
      <c r="C145" s="75"/>
      <c r="D145" s="18">
        <f>D13+D40+D83+D93+D117+D120+D142</f>
        <v>6956538.7000000002</v>
      </c>
      <c r="E145" s="19">
        <f>E13+E40+E83+E93+E117+E120+E142</f>
        <v>133087.533</v>
      </c>
      <c r="F145" s="18">
        <f t="shared" si="6"/>
        <v>7089626.233</v>
      </c>
      <c r="G145" s="18">
        <f>G13+G40+G83+G93+G117+G120+G142</f>
        <v>8185245.5999999996</v>
      </c>
      <c r="H145" s="19">
        <f>H13+H40+H83+H93+H117+H120+H142</f>
        <v>42256</v>
      </c>
      <c r="I145" s="18">
        <f t="shared" si="7"/>
        <v>8227501.5999999996</v>
      </c>
      <c r="J145" s="18">
        <f>J13+J40+J83+J93+J117+J120+J142</f>
        <v>3001787.1000000006</v>
      </c>
      <c r="K145" s="19">
        <f>K13+K40+K83+K93+K117+K120+K142</f>
        <v>0</v>
      </c>
      <c r="L145" s="18">
        <f t="shared" si="8"/>
        <v>3001787.1000000006</v>
      </c>
      <c r="M145" s="20"/>
      <c r="N145" s="21"/>
    </row>
    <row r="146" spans="1:15" x14ac:dyDescent="0.35">
      <c r="A146" s="22"/>
      <c r="B146" s="76" t="s">
        <v>264</v>
      </c>
      <c r="C146" s="76"/>
      <c r="D146" s="25"/>
      <c r="E146" s="26"/>
      <c r="F146" s="25"/>
      <c r="G146" s="25"/>
      <c r="H146" s="26"/>
      <c r="I146" s="25"/>
      <c r="J146" s="25"/>
      <c r="K146" s="26"/>
      <c r="L146" s="25"/>
      <c r="O146" s="37"/>
    </row>
    <row r="147" spans="1:15" x14ac:dyDescent="0.35">
      <c r="A147" s="22"/>
      <c r="B147" s="77" t="s">
        <v>18</v>
      </c>
      <c r="C147" s="78"/>
      <c r="D147" s="25">
        <f>D16+D43+D86</f>
        <v>2576393</v>
      </c>
      <c r="E147" s="26">
        <f>E16+E43+E86</f>
        <v>0</v>
      </c>
      <c r="F147" s="25">
        <f t="shared" si="6"/>
        <v>2576393</v>
      </c>
      <c r="G147" s="25">
        <f>G16+G43+G86</f>
        <v>2710335.1</v>
      </c>
      <c r="H147" s="26">
        <f>H16+H43+H86</f>
        <v>0</v>
      </c>
      <c r="I147" s="25">
        <f t="shared" si="7"/>
        <v>2710335.1</v>
      </c>
      <c r="J147" s="25">
        <f>J16+J43+J86</f>
        <v>1012081.6000000001</v>
      </c>
      <c r="K147" s="26">
        <f>K16+K43+K86</f>
        <v>0</v>
      </c>
      <c r="L147" s="25">
        <f t="shared" si="8"/>
        <v>1012081.6000000001</v>
      </c>
      <c r="O147" s="37"/>
    </row>
    <row r="148" spans="1:15" x14ac:dyDescent="0.35">
      <c r="A148" s="22"/>
      <c r="B148" s="76" t="s">
        <v>142</v>
      </c>
      <c r="C148" s="76"/>
      <c r="D148" s="25">
        <f>D96</f>
        <v>30161.7</v>
      </c>
      <c r="E148" s="26">
        <f>E96</f>
        <v>0</v>
      </c>
      <c r="F148" s="25">
        <f t="shared" si="6"/>
        <v>30161.7</v>
      </c>
      <c r="G148" s="25">
        <f>G96</f>
        <v>0</v>
      </c>
      <c r="H148" s="26">
        <f>H96</f>
        <v>0</v>
      </c>
      <c r="I148" s="25">
        <f t="shared" si="7"/>
        <v>0</v>
      </c>
      <c r="J148" s="25">
        <f>J96</f>
        <v>145103.1</v>
      </c>
      <c r="K148" s="26">
        <f>K96</f>
        <v>0</v>
      </c>
      <c r="L148" s="25">
        <f t="shared" si="8"/>
        <v>145103.1</v>
      </c>
      <c r="O148" s="37"/>
    </row>
    <row r="149" spans="1:15" x14ac:dyDescent="0.35">
      <c r="A149" s="22"/>
      <c r="B149" s="77" t="s">
        <v>19</v>
      </c>
      <c r="C149" s="78"/>
      <c r="D149" s="25">
        <f>D44+D17</f>
        <v>1630035</v>
      </c>
      <c r="E149" s="26">
        <f>E44+E17</f>
        <v>0</v>
      </c>
      <c r="F149" s="25">
        <f t="shared" si="6"/>
        <v>1630035</v>
      </c>
      <c r="G149" s="25">
        <f>G44+G17</f>
        <v>1745190.9</v>
      </c>
      <c r="H149" s="26">
        <f>H44+H17</f>
        <v>0</v>
      </c>
      <c r="I149" s="25">
        <f t="shared" si="7"/>
        <v>1745190.9</v>
      </c>
      <c r="J149" s="25">
        <f>J44+J17</f>
        <v>992894.39999999991</v>
      </c>
      <c r="K149" s="26">
        <f>K44+K17</f>
        <v>0</v>
      </c>
      <c r="L149" s="25">
        <f t="shared" si="8"/>
        <v>992894.39999999991</v>
      </c>
      <c r="O149" s="37"/>
    </row>
    <row r="150" spans="1:15" x14ac:dyDescent="0.35">
      <c r="A150" s="22"/>
      <c r="B150" s="79" t="s">
        <v>20</v>
      </c>
      <c r="C150" s="80"/>
      <c r="D150" s="25">
        <f>D18</f>
        <v>581.1</v>
      </c>
      <c r="E150" s="26">
        <f>E18</f>
        <v>0</v>
      </c>
      <c r="F150" s="25">
        <f t="shared" si="6"/>
        <v>581.1</v>
      </c>
      <c r="G150" s="25">
        <f>G18</f>
        <v>0</v>
      </c>
      <c r="H150" s="26">
        <f>H18</f>
        <v>0</v>
      </c>
      <c r="I150" s="25">
        <f t="shared" si="7"/>
        <v>0</v>
      </c>
      <c r="J150" s="25">
        <f>J18</f>
        <v>0</v>
      </c>
      <c r="K150" s="26">
        <f>K18</f>
        <v>0</v>
      </c>
      <c r="L150" s="25">
        <f t="shared" si="8"/>
        <v>0</v>
      </c>
      <c r="O150" s="37"/>
    </row>
    <row r="151" spans="1:15" x14ac:dyDescent="0.35">
      <c r="A151" s="22"/>
      <c r="B151" s="76" t="s">
        <v>265</v>
      </c>
      <c r="C151" s="76"/>
      <c r="D151" s="63"/>
      <c r="E151" s="64"/>
      <c r="F151" s="63"/>
      <c r="G151" s="25"/>
      <c r="H151" s="26"/>
      <c r="I151" s="25"/>
      <c r="J151" s="25"/>
      <c r="K151" s="26"/>
      <c r="L151" s="25"/>
      <c r="O151" s="37"/>
    </row>
    <row r="152" spans="1:15" x14ac:dyDescent="0.35">
      <c r="A152" s="22"/>
      <c r="B152" s="76" t="s">
        <v>266</v>
      </c>
      <c r="C152" s="76"/>
      <c r="D152" s="25">
        <f>D19+D27+D32+D36+D39+D121+D122+D123+D124+D125+D126+D127+D128+D129+D130+D131+D132+D133+D134+D135+D136+D137+D138+D139+D140+D141+D143+D144+D45+D46+D47+D48+D49+D50+D51+D52+D53+D54+D55+D56+D118+D119+D87</f>
        <v>2992108.4000000004</v>
      </c>
      <c r="E152" s="26">
        <f>E19+E27+E32+E36+E39+E121+E122+E123+E124+E125+E126+E127+E128+E129+E130+E131+E132+E133+E134+E135+E136+E137+E138+E139+E140+E141+E143+E144+E45+E46+E47+E48+E49+E50+E51+E52+E53+E54+E55+E56+E118+E119+E87+E77+E78+E79+E80+E81+E82</f>
        <v>56730.733</v>
      </c>
      <c r="F152" s="25">
        <f t="shared" si="6"/>
        <v>3048839.1330000004</v>
      </c>
      <c r="G152" s="25">
        <f>G19+G27+G32+G36+G39+G121+G122+G123+G124+G125+G126+G127+G128+G129+G130+G131+G132+G133+G134+G135+G136+G137+G138+G139+G140+G141+G143+G144+G45+G46+G47+G48+G49+G50+G51+G52+G53+G54+G55+G56+G118+G119+G87</f>
        <v>3205073.7</v>
      </c>
      <c r="H152" s="55">
        <f>H19+H27+H32+H36+H39+H121+H122+H123+H124+H125+H126+H127+H128+H129+H130+H131+H132+H133+H134+H135+H136+H137+H138+H139+H140+H141+H143+H144+H45+H46+H47+H48+H49+H50+H51+H52+H53+H54+H55+H56+H118+H119+H87+H77+H78+H79+H80+H81+H82</f>
        <v>42256</v>
      </c>
      <c r="I152" s="25">
        <f t="shared" si="7"/>
        <v>3247329.7</v>
      </c>
      <c r="J152" s="25">
        <f>J19+J27+J32+J36+J39+J121+J122+J123+J124+J125+J126+J127+J128+J129+J130+J131+J132+J133+J134+J135+J136+J137+J138+J139+J140+J141+J143+J144+J45+J46+J47+J48+J49+J50+J51+J52+J53+J54+J55+J56+J118+J119+J87</f>
        <v>51708.000000000015</v>
      </c>
      <c r="K152" s="55">
        <f>K19+K27+K32+K36+K39+K121+K122+K123+K124+K125+K126+K127+K128+K129+K130+K131+K132+K133+K134+K135+K136+K137+K138+K139+K140+K141+K143+K144+K45+K46+K47+K48+K49+K50+K51+K52+K53+K54+K55+K56+K118+K119+K87+K77+K78+K79+K80+K81+K82</f>
        <v>0</v>
      </c>
      <c r="L152" s="25">
        <f t="shared" si="8"/>
        <v>51708.000000000015</v>
      </c>
      <c r="O152" s="37"/>
    </row>
    <row r="153" spans="1:15" x14ac:dyDescent="0.35">
      <c r="A153" s="22"/>
      <c r="B153" s="76" t="s">
        <v>28</v>
      </c>
      <c r="C153" s="76"/>
      <c r="D153" s="25">
        <f>D23</f>
        <v>54620.700000000004</v>
      </c>
      <c r="E153" s="26">
        <f>E23</f>
        <v>0</v>
      </c>
      <c r="F153" s="25">
        <f t="shared" si="6"/>
        <v>54620.700000000004</v>
      </c>
      <c r="G153" s="25">
        <f>G23</f>
        <v>0</v>
      </c>
      <c r="H153" s="26">
        <f>H23</f>
        <v>0</v>
      </c>
      <c r="I153" s="25">
        <f t="shared" si="7"/>
        <v>0</v>
      </c>
      <c r="J153" s="25">
        <f>J23</f>
        <v>0</v>
      </c>
      <c r="K153" s="26">
        <f>K23</f>
        <v>0</v>
      </c>
      <c r="L153" s="25">
        <f t="shared" si="8"/>
        <v>0</v>
      </c>
      <c r="O153" s="37"/>
    </row>
    <row r="154" spans="1:15" x14ac:dyDescent="0.35">
      <c r="A154" s="22"/>
      <c r="B154" s="77" t="s">
        <v>103</v>
      </c>
      <c r="C154" s="76"/>
      <c r="D154" s="25">
        <f>D65+D70+D73</f>
        <v>3018607.5</v>
      </c>
      <c r="E154" s="26">
        <f>E65+E70+E73</f>
        <v>0</v>
      </c>
      <c r="F154" s="25">
        <f t="shared" si="6"/>
        <v>3018607.5</v>
      </c>
      <c r="G154" s="25">
        <f>G65+G70+G73</f>
        <v>2861408.8</v>
      </c>
      <c r="H154" s="26">
        <f>H65+H70+H73</f>
        <v>0</v>
      </c>
      <c r="I154" s="25">
        <f t="shared" si="7"/>
        <v>2861408.8</v>
      </c>
      <c r="J154" s="25">
        <f>J65+J70+J73</f>
        <v>2804976.0000000005</v>
      </c>
      <c r="K154" s="26">
        <f>K65+K70+K73</f>
        <v>0</v>
      </c>
      <c r="L154" s="25">
        <f t="shared" si="8"/>
        <v>2804976.0000000005</v>
      </c>
      <c r="O154" s="37"/>
    </row>
    <row r="155" spans="1:15" x14ac:dyDescent="0.35">
      <c r="A155" s="22"/>
      <c r="B155" s="77" t="s">
        <v>136</v>
      </c>
      <c r="C155" s="76"/>
      <c r="D155" s="25">
        <f>D88+D92+D97+D101+D102+D106+D107+D108+D109+D110+D111+D112+D113+D114+D115</f>
        <v>688662.5</v>
      </c>
      <c r="E155" s="26">
        <f>E88+E92+E97+E101+E102+E106+E107+E108+E109+E110+E111+E112+E113+E114+E115+E116</f>
        <v>80016.800000000003</v>
      </c>
      <c r="F155" s="25">
        <f t="shared" si="6"/>
        <v>768679.3</v>
      </c>
      <c r="G155" s="25">
        <f>G88+G92+G97+G101+G102+G106+G107+G108+G109+G110+G111+G112+G113+G114+G115</f>
        <v>2041719.1</v>
      </c>
      <c r="H155" s="55">
        <f>H88+H92+H97+H101+H102+H106+H107+H108+H109+H110+H111+H112+H113+H114+H115+H116</f>
        <v>0</v>
      </c>
      <c r="I155" s="25">
        <f t="shared" si="7"/>
        <v>2041719.1</v>
      </c>
      <c r="J155" s="25">
        <f>J88+J92+J97+J101+J102+J106+J107+J108+J109+J110+J111+J112+J113+J114+J115</f>
        <v>145103.1</v>
      </c>
      <c r="K155" s="55">
        <f>K88+K92+K97+K101+K102+K106+K107+K108+K109+K110+K111+K112+K113+K114+K115+K116</f>
        <v>0</v>
      </c>
      <c r="L155" s="25">
        <f t="shared" si="8"/>
        <v>145103.1</v>
      </c>
      <c r="O155" s="37"/>
    </row>
    <row r="156" spans="1:15" x14ac:dyDescent="0.35">
      <c r="A156" s="22"/>
      <c r="B156" s="76" t="s">
        <v>79</v>
      </c>
      <c r="C156" s="76"/>
      <c r="D156" s="25">
        <f>D57+D58+D59+D60+D61+D62+D63+D64</f>
        <v>202539.6</v>
      </c>
      <c r="E156" s="26">
        <f>E57+E58+E59+E60+E61+E62+E63+E64</f>
        <v>-3660</v>
      </c>
      <c r="F156" s="25">
        <f t="shared" si="6"/>
        <v>198879.6</v>
      </c>
      <c r="G156" s="25">
        <f>G57+G58+G59+G60+G61+G62+G63+G64</f>
        <v>77044</v>
      </c>
      <c r="H156" s="26">
        <f>H57+H58+H59+H60+H61+H62+H63+H64</f>
        <v>0</v>
      </c>
      <c r="I156" s="25">
        <f t="shared" si="7"/>
        <v>77044</v>
      </c>
      <c r="J156" s="25">
        <f>J57+J58+J59+J60+J61+J62+J63+J64</f>
        <v>0</v>
      </c>
      <c r="K156" s="26">
        <f>K57+K58+K59+K60+K61+K62+K63+K64</f>
        <v>0</v>
      </c>
      <c r="L156" s="25">
        <f t="shared" si="8"/>
        <v>0</v>
      </c>
    </row>
    <row r="157" spans="1:15" x14ac:dyDescent="0.35">
      <c r="D157" s="65"/>
      <c r="E157" s="66"/>
      <c r="F157" s="65"/>
      <c r="G157" s="65"/>
      <c r="H157" s="66"/>
      <c r="I157" s="65"/>
      <c r="J157" s="65"/>
      <c r="K157" s="66"/>
      <c r="L157" s="65"/>
    </row>
    <row r="158" spans="1:15" x14ac:dyDescent="0.35">
      <c r="D158" s="65"/>
      <c r="E158" s="66"/>
      <c r="F158" s="65"/>
      <c r="G158" s="65"/>
      <c r="H158" s="66"/>
      <c r="I158" s="65"/>
      <c r="J158" s="65"/>
      <c r="K158" s="66"/>
      <c r="L158" s="65"/>
    </row>
    <row r="165" ht="409.6" x14ac:dyDescent="0.3"/>
    <row r="169" ht="409.6" x14ac:dyDescent="0.3"/>
  </sheetData>
  <sheetProtection password="CF5C" sheet="1" objects="1" scenarios="1"/>
  <autoFilter ref="A12:O157">
    <filterColumn colId="13">
      <filters blank="1"/>
    </filterColumn>
  </autoFilter>
  <mergeCells count="27">
    <mergeCell ref="B155:C155"/>
    <mergeCell ref="B156:C156"/>
    <mergeCell ref="I4:L4"/>
    <mergeCell ref="B150:C150"/>
    <mergeCell ref="B151:C151"/>
    <mergeCell ref="B152:C152"/>
    <mergeCell ref="B153:C153"/>
    <mergeCell ref="B154:C154"/>
    <mergeCell ref="B145:C145"/>
    <mergeCell ref="B146:C146"/>
    <mergeCell ref="B147:C147"/>
    <mergeCell ref="B148:C148"/>
    <mergeCell ref="B149:C149"/>
    <mergeCell ref="A6:L6"/>
    <mergeCell ref="A7:L8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.78740157480314965" right="0.34" top="0.39370078740157483" bottom="0.55118110236220474" header="0.51181102362204722" footer="0.11811023622047245"/>
  <pageSetup paperSize="9" scale="57" fitToHeight="0" orientation="portrait" useFirstPageNumber="1" horizontalDpi="0" verticalDpi="2147483648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2026-2028</vt:lpstr>
      <vt:lpstr>'2026-2028'!Print_Titles</vt:lpstr>
      <vt:lpstr>'2026-2028'!Заголовки_для_печати</vt:lpstr>
      <vt:lpstr>'2026-2028'!Область_печати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75</cp:revision>
  <cp:lastPrinted>2025-12-16T09:47:17Z</cp:lastPrinted>
  <dcterms:created xsi:type="dcterms:W3CDTF">2014-02-04T08:37:28Z</dcterms:created>
  <dcterms:modified xsi:type="dcterms:W3CDTF">2025-12-16T09:50:03Z</dcterms:modified>
</cp:coreProperties>
</file>